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Tabelas" sheetId="2" state="hidden" r:id="rId4"/>
    <sheet name="Carteira" sheetId="3" state="visible" r:id="rId5"/>
    <sheet name="Resumo" sheetId="4" state="visible" r:id="rId6"/>
  </sheets>
  <definedNames>
    <definedName function="false" hidden="true" localSheetId="2" name="_xlnm._FilterDatabase" vbProcedure="false">Carteira!$A$1:$J$201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<sst xmlns="http://schemas.openxmlformats.org/spreadsheetml/2006/main" count="115" uniqueCount="85">
  <si>
    <t xml:space="preserve">TRIAGEM DA CARTEIRA — JANELA DO REGIME HÍBRIDO (1º a 30/09/2026)</t>
  </si>
  <si>
    <t xml:space="preserve">Resolução CGSN nº 186/2026 — opção para apurar IBS e CBS fora do DAS, com efeito de janeiro a junho de 2027.</t>
  </si>
  <si>
    <t xml:space="preserve">COMO USAR</t>
  </si>
  <si>
    <t xml:space="preserve">1.</t>
  </si>
  <si>
    <t xml:space="preserve">Cole a lista de clientes na aba Carteira, nas colunas A a G (CNPJ, razão social, CNAE principal, porte, situação cadastral, regime e RBT12). As fórmulas já estão prontas da linha 2 até a linha 201.</t>
  </si>
  <si>
    <t xml:space="preserve">2.</t>
  </si>
  <si>
    <t xml:space="preserve">Confira a coluna H (FAIXA). A planilha classifica sozinha em A, B, C, D, MEI ou FORA a partir do CNAE, do porte, da situação e do regime.</t>
  </si>
  <si>
    <t xml:space="preserve">3.</t>
  </si>
  <si>
    <t xml:space="preserve">Trabalhe primeiro as faixas A e B: são os clientes que precisam de uma decisão antes de 30/09/2026. A coluna J marca PRIORIDADE quando o RBT12 está a ±5% do sublimite de R$ 3,6 milhões.</t>
  </si>
  <si>
    <t xml:space="preserve">4.</t>
  </si>
  <si>
    <t xml:space="preserve">Abra a aba Resumo para ver o tamanho do trabalho e o potencial de honorário. A célula do honorário por empresa é editável — ajuste para a sua realidade.</t>
  </si>
  <si>
    <t xml:space="preserve">LEGENDA DAS FAIXAS</t>
  </si>
  <si>
    <t xml:space="preserve">A</t>
  </si>
  <si>
    <t xml:space="preserve">Prioridade máxima — CNAE de perfil B2B dominante.</t>
  </si>
  <si>
    <t xml:space="preserve">B</t>
  </si>
  <si>
    <t xml:space="preserve">Analisar — perfil misto ou B2B com folha alta.</t>
  </si>
  <si>
    <t xml:space="preserve">C</t>
  </si>
  <si>
    <t xml:space="preserve">Análise rápida só para confirmar o descarte.</t>
  </si>
  <si>
    <t xml:space="preserve">D</t>
  </si>
  <si>
    <t xml:space="preserve">Descartar — cliente final não aproveita crédito.</t>
  </si>
  <si>
    <t xml:space="preserve">MEI</t>
  </si>
  <si>
    <t xml:space="preserve">Fora do alcance do regime híbrido.</t>
  </si>
  <si>
    <t xml:space="preserve">FORA</t>
  </si>
  <si>
    <t xml:space="preserve">Inativa, baixada ou já fora do Simples.</t>
  </si>
  <si>
    <t xml:space="preserve">CÉLULAS QUE VOCÊ EDITA</t>
  </si>
  <si>
    <t xml:space="preserve">Colunas A a G da aba Carteira e a célula de honorário por empresa na aba Resumo (fundo amarelo). As demais células contêm fórmulas — não sobrescreva.</t>
  </si>
  <si>
    <t xml:space="preserve">Estimativa de cenário a partir das informações preenchidas. Não substitui apuração com dados fiscais efetivos. A decisão e a responsabilidade técnica são do contador que assina.</t>
  </si>
  <si>
    <t xml:space="preserve">A alíquota de referência de IBS/CBS só é fixada por Resolução do Senado até 31/10/2026 — depois do fechamento da janela. Estimativa de cenário; a responsabilidade técnica é do contador que assina.</t>
  </si>
  <si>
    <t xml:space="preserve">DIV_A</t>
  </si>
  <si>
    <t xml:space="preserve">DIV_B</t>
  </si>
  <si>
    <t xml:space="preserve">DIV_D</t>
  </si>
  <si>
    <t xml:space="preserve">FAIXA</t>
  </si>
  <si>
    <t xml:space="preserve">MOTIVO</t>
  </si>
  <si>
    <t xml:space="preserve">NOTA</t>
  </si>
  <si>
    <t xml:space="preserve">CNAE de perfil B2B dominante — vende para outras empresas, que vão exigir crédito</t>
  </si>
  <si>
    <t xml:space="preserve">Listas de divisões CNAE (2 primeiros dígitos) usadas pela coluna FAIXA da aba Carteira. Premissa de trabalho definida pelo autor do material; ajuste conforme o perfil real da sua carteira.</t>
  </si>
  <si>
    <t xml:space="preserve">Perfil misto ou B2B com folha alta, onde o crédito de compras tende a ser baixo</t>
  </si>
  <si>
    <t xml:space="preserve">CNAE sem perfil dominante — análise rápida para confirmar o descarte</t>
  </si>
  <si>
    <t xml:space="preserve">Varejo, alimentação, saúde ou serviço a pessoa física — o cliente final não aproveita crédito</t>
  </si>
  <si>
    <t xml:space="preserve">O regime híbrido alcança ME e EPP. MEI segue com valor fixo</t>
  </si>
  <si>
    <t xml:space="preserve">Inativa, baixada ou já fora do Simples</t>
  </si>
  <si>
    <t xml:space="preserve">CNPJ</t>
  </si>
  <si>
    <t xml:space="preserve">Razão social</t>
  </si>
  <si>
    <t xml:space="preserve">CNAE principal</t>
  </si>
  <si>
    <t xml:space="preserve">Porte (ME/EPP/MEI)</t>
  </si>
  <si>
    <t xml:space="preserve">Situação cadastral</t>
  </si>
  <si>
    <t xml:space="preserve">Regime</t>
  </si>
  <si>
    <t xml:space="preserve">RBT12 (R$)</t>
  </si>
  <si>
    <t xml:space="preserve">Prioridade</t>
  </si>
  <si>
    <t xml:space="preserve">12.345.678/0001-90</t>
  </si>
  <si>
    <t xml:space="preserve">Metalúrgica Aurora Ltda</t>
  </si>
  <si>
    <t xml:space="preserve">25.11-0/00</t>
  </si>
  <si>
    <t xml:space="preserve">EPP</t>
  </si>
  <si>
    <t xml:space="preserve">ATIVA</t>
  </si>
  <si>
    <t xml:space="preserve">Simples Nacional</t>
  </si>
  <si>
    <t xml:space="preserve">23.456.789/0001-01</t>
  </si>
  <si>
    <t xml:space="preserve">Distribuidora Vale Verde Ltda</t>
  </si>
  <si>
    <t xml:space="preserve">46.32-0/01</t>
  </si>
  <si>
    <t xml:space="preserve">34.567.890/0001-12</t>
  </si>
  <si>
    <t xml:space="preserve">Horizonte Serviços Contábeis ME</t>
  </si>
  <si>
    <t xml:space="preserve">69.20-6/01</t>
  </si>
  <si>
    <t xml:space="preserve">ME</t>
  </si>
  <si>
    <t xml:space="preserve">45.678.901/0001-23</t>
  </si>
  <si>
    <t xml:space="preserve">Padaria Bom Trigo Ltda</t>
  </si>
  <si>
    <t xml:space="preserve">47.21-1/02</t>
  </si>
  <si>
    <t xml:space="preserve">56.789.012/0001-34</t>
  </si>
  <si>
    <t xml:space="preserve">J. S. Instalações Elétricas</t>
  </si>
  <si>
    <t xml:space="preserve">43.21-5/00</t>
  </si>
  <si>
    <t xml:space="preserve">67.890.123/0001-45</t>
  </si>
  <si>
    <t xml:space="preserve">Confecções Lírio Ltda</t>
  </si>
  <si>
    <t xml:space="preserve">14.12-6/01</t>
  </si>
  <si>
    <t xml:space="preserve">BAIXADA</t>
  </si>
  <si>
    <t xml:space="preserve">Colunas A a G: preenchimento do contador (texto azul). Colunas H, I e J: fórmulas — não editar. As 6 primeiras linhas são exemplos fictícios; apague-as ao usar.</t>
  </si>
  <si>
    <t xml:space="preserve">RESUMO DA TRIAGEM</t>
  </si>
  <si>
    <t xml:space="preserve">DISTRIBUIÇÃO POR FAIXA</t>
  </si>
  <si>
    <t xml:space="preserve">PREMISSA EDITÁVEL</t>
  </si>
  <si>
    <t xml:space="preserve">CLIENTES</t>
  </si>
  <si>
    <t xml:space="preserve">% DA CARTEIRA</t>
  </si>
  <si>
    <t xml:space="preserve">Honorário por empresa analisada (R$)</t>
  </si>
  <si>
    <t xml:space="preserve">Premissa do usuário. Valor de partida sugerido para o diagnóstico da janela; altere para o seu preço.</t>
  </si>
  <si>
    <t xml:space="preserve">TOTAL CLASSIFICADO</t>
  </si>
  <si>
    <t xml:space="preserve">Clientes que precisam decidir (A + B)</t>
  </si>
  <si>
    <t xml:space="preserve">% da carteira que a triagem descartou</t>
  </si>
  <si>
    <t xml:space="preserve">Potencial de honorário (R$)</t>
  </si>
  <si>
    <t xml:space="preserve">O potencial de honorário multiplica os clientes das faixas A e B pela premissa editável em G4. É um dimensionamento de trabalho, não uma projeção de receita.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</si>
</sst>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&quot;R$ &quot;#,##0"/>
    <numFmt numFmtId="167" formatCode="0.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1"/>
      <color rgb="FF64748B"/>
      <name val="Calibri"/>
      <family val="0"/>
      <charset val="1"/>
    </font>
    <font>
      <b val="true"/>
      <sz val="12"/>
      <color rgb="FF06B6D4"/>
      <name val="Calibri"/>
      <family val="0"/>
      <charset val="1"/>
    </font>
    <font>
      <b val="true"/>
      <sz val="11"/>
      <color rgb="FF06B6D4"/>
      <name val="Calibri"/>
      <family val="0"/>
      <charset val="1"/>
    </font>
    <font>
      <sz val="11"/>
      <color rgb="FF0B1220"/>
      <name val="Calibri"/>
      <family val="0"/>
      <charset val="1"/>
    </font>
    <font>
      <b val="true"/>
      <sz val="10"/>
      <color rgb="FF0B1220"/>
      <name val="Calibri"/>
      <family val="0"/>
      <charset val="1"/>
    </font>
    <font>
      <sz val="10"/>
      <color rgb="FF64748B"/>
      <name val="Calibri"/>
      <family val="0"/>
      <charset val="1"/>
    </font>
    <font>
      <i val="true"/>
      <sz val="9"/>
      <color rgb="FF64748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B1220"/>
      <name val="Calibri"/>
      <family val="0"/>
      <charset val="1"/>
    </font>
    <font>
      <sz val="9"/>
      <color rgb="FF64748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000FF"/>
      <name val="Calibri"/>
      <family val="0"/>
      <charset val="1"/>
    </font>
    <font>
      <b val="true"/>
      <sz val="10"/>
      <color rgb="FF9C0006"/>
      <name val="Calibri"/>
      <family val="0"/>
      <charset val="1"/>
    </font>
    <font>
      <b val="true"/>
      <sz val="9"/>
      <color rgb="FF0B1220"/>
      <name val="Calibri"/>
      <family val="0"/>
      <charset val="1"/>
    </font>
    <font>
      <b val="true"/>
      <sz val="11"/>
      <color rgb="FF0B1220"/>
      <name val="Calibri"/>
      <family val="0"/>
      <charset val="1"/>
    </font>
    <font>
      <b val="true"/>
      <sz val="14"/>
      <color rgb="FF0000FF"/>
      <name val="Calibri"/>
      <family val="0"/>
      <charset val="1"/>
    </font>
    <font>
      <b val="true"/>
      <sz val="26"/>
      <color rgb="FF06B6D4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1220"/>
        <bgColor rgb="FF000000"/>
      </patternFill>
    </fill>
    <fill>
      <patternFill patternType="solid">
        <fgColor rgb="FFF1F5F9"/>
        <bgColor rgb="FFF9F9F9"/>
      </patternFill>
    </fill>
    <fill>
      <patternFill patternType="solid">
        <fgColor rgb="FFFFFF00"/>
        <bgColor rgb="FFFFFF00"/>
      </patternFill>
    </fill>
    <fill>
      <patternFill patternType="solid">
        <fgColor rgb="FFD7F4FA"/>
        <bgColor rgb="FFE2E8F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64748B"/>
      </left>
      <right/>
      <top style="thin">
        <color rgb="FF64748B"/>
      </top>
      <bottom style="thin">
        <color rgb="FF64748B"/>
      </bottom>
      <diagonal/>
    </border>
    <border diagonalUp="false" diagonalDown="false"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0B122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E8F0"/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334155"/>
          <bgColor rgb="FF000000"/>
        </patternFill>
      </fill>
    </dxf>
    <dxf>
      <fill>
        <patternFill patternType="solid">
          <fgColor rgb="FF64748B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ont>
        <name val="Calibri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ont>
        <name val="Calibri"/>
        <charset val="1"/>
        <family val="0"/>
        <b val="1"/>
        <color rgb="FF9C6500"/>
        <sz val="10"/>
      </font>
      <fill>
        <patternFill>
          <bgColor rgb="FFFFEB9C"/>
        </patternFill>
      </fill>
    </dxf>
    <dxf>
      <font>
        <name val="Calibri"/>
        <charset val="1"/>
        <family val="0"/>
        <b val="1"/>
        <color rgb="FF334155"/>
        <sz val="10"/>
      </font>
      <fill>
        <patternFill>
          <bgColor rgb="FFE2E8F0"/>
        </patternFill>
      </fill>
    </dxf>
    <dxf>
      <font>
        <name val="Calibri"/>
        <charset val="1"/>
        <family val="0"/>
        <b val="1"/>
        <color rgb="FF64748B"/>
        <sz val="10"/>
      </font>
      <fill>
        <patternFill>
          <bgColor rgb="FFF1F5F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C0C0C0"/>
      <rgbColor rgb="FF878787"/>
      <rgbColor rgb="FF9999FF"/>
      <rgbColor rgb="FF993366"/>
      <rgbColor rgb="FFF9F9F9"/>
      <rgbColor rgb="FFD7F4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6B6D4"/>
      <rgbColor rgb="FFF1F5F9"/>
      <rgbColor rgb="FFE2E8F0"/>
      <rgbColor rgb="FFFFEB9C"/>
      <rgbColor rgb="FF99CCFF"/>
      <rgbColor rgb="FFFF99CC"/>
      <rgbColor rgb="FFCC99FF"/>
      <rgbColor rgb="FFFFC7CE"/>
      <rgbColor rgb="FF4F81BD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B1220"/>
      <rgbColor rgb="FF333300"/>
      <rgbColor rgb="FF993300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Distribuição da carteira por faixa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Resumo!C4</c:f>
              <c:strCache>
                <c:ptCount val="1"/>
                <c:pt idx="0">
                  <c:v>CLIENTES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Resumo!$B$5:$B$10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MEI</c:v>
                </c:pt>
                <c:pt idx="5">
                  <c:v>FORA</c:v>
                </c:pt>
              </c:strCache>
            </c:strRef>
          </c:cat>
          <c:val>
            <c:numRef>
              <c:f>Resumo!$C$5:$C$10</c:f>
              <c:numCache>
                <c:formatCode>#,##0</c:formatCode>
                <c:ptCount val="6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gapWidth val="150"/>
        <c:overlap val="0"/>
        <c:axId val="82371820"/>
        <c:axId val="38318017"/>
      </c:barChart>
      <c:catAx>
        <c:axId val="8237182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Faixa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318017"/>
        <c:crosses val="autoZero"/>
        <c:auto val="1"/>
        <c:lblAlgn val="ctr"/>
        <c:lblOffset val="100"/>
        <c:noMultiLvlLbl val="0"/>
      </c:catAx>
      <c:valAx>
        <c:axId val="383180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Clientes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3718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8</xdr:row>
      <xdr:rowOff>0</xdr:rowOff>
    </xdr:from>
    <xdr:to>
      <xdr:col>7</xdr:col>
      <xdr:colOff>1374120</xdr:colOff>
      <xdr:row>18</xdr:row>
      <xdr:rowOff>79200</xdr:rowOff>
    </xdr:to>
    <xdr:graphicFrame>
      <xdr:nvGraphicFramePr>
        <xdr:cNvPr id="0" name="Chart 1"/>
        <xdr:cNvGraphicFramePr/>
      </xdr:nvGraphicFramePr>
      <xdr:xfrm>
        <a:off x="4933800" y="196200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33.75" hidden="false" customHeight="true" outlineLevel="0" collapsed="false">
      <c r="A1" s="1" t="s">
        <v>0</v>
      </c>
      <c r="B1" s="1"/>
    </row>
    <row r="2" customFormat="false" ht="21.75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B4" s="3" t="s">
        <v>2</v>
      </c>
    </row>
    <row r="5" customFormat="false" ht="42" hidden="false" customHeight="true" outlineLevel="0" collapsed="false">
      <c r="A5" s="4" t="s">
        <v>3</v>
      </c>
      <c r="B5" s="5" t="s">
        <v>4</v>
      </c>
    </row>
    <row r="6" customFormat="false" ht="42" hidden="false" customHeight="true" outlineLevel="0" collapsed="false">
      <c r="A6" s="4" t="s">
        <v>5</v>
      </c>
      <c r="B6" s="5" t="s">
        <v>6</v>
      </c>
    </row>
    <row r="7" customFormat="false" ht="42" hidden="false" customHeight="true" outlineLevel="0" collapsed="false">
      <c r="A7" s="4" t="s">
        <v>7</v>
      </c>
      <c r="B7" s="5" t="s">
        <v>8</v>
      </c>
    </row>
    <row r="8" customFormat="false" ht="42" hidden="false" customHeight="true" outlineLevel="0" collapsed="false">
      <c r="A8" s="4" t="s">
        <v>9</v>
      </c>
      <c r="B8" s="5" t="s">
        <v>10</v>
      </c>
    </row>
    <row r="10" customFormat="false" ht="15" hidden="false" customHeight="false" outlineLevel="0" collapsed="false">
      <c r="B10" s="3" t="s">
        <v>11</v>
      </c>
    </row>
    <row r="11" customFormat="false" ht="15" hidden="false" customHeight="false" outlineLevel="0" collapsed="false">
      <c r="A11" s="6" t="s">
        <v>12</v>
      </c>
      <c r="B11" s="7" t="s">
        <v>13</v>
      </c>
    </row>
    <row r="12" customFormat="false" ht="15" hidden="false" customHeight="false" outlineLevel="0" collapsed="false">
      <c r="A12" s="6" t="s">
        <v>14</v>
      </c>
      <c r="B12" s="7" t="s">
        <v>15</v>
      </c>
    </row>
    <row r="13" customFormat="false" ht="15" hidden="false" customHeight="false" outlineLevel="0" collapsed="false">
      <c r="A13" s="6" t="s">
        <v>16</v>
      </c>
      <c r="B13" s="7" t="s">
        <v>17</v>
      </c>
    </row>
    <row r="14" customFormat="false" ht="15" hidden="false" customHeight="false" outlineLevel="0" collapsed="false">
      <c r="A14" s="6" t="s">
        <v>18</v>
      </c>
      <c r="B14" s="7" t="s">
        <v>19</v>
      </c>
    </row>
    <row r="15" customFormat="false" ht="15" hidden="false" customHeight="false" outlineLevel="0" collapsed="false">
      <c r="A15" s="6" t="s">
        <v>20</v>
      </c>
      <c r="B15" s="7" t="s">
        <v>21</v>
      </c>
    </row>
    <row r="16" customFormat="false" ht="15" hidden="false" customHeight="false" outlineLevel="0" collapsed="false">
      <c r="A16" s="6" t="s">
        <v>22</v>
      </c>
      <c r="B16" s="7" t="s">
        <v>23</v>
      </c>
    </row>
    <row r="18" customFormat="false" ht="15" hidden="false" customHeight="false" outlineLevel="0" collapsed="false">
      <c r="B18" s="3" t="s">
        <v>24</v>
      </c>
    </row>
    <row r="19" customFormat="false" ht="31.5" hidden="false" customHeight="true" outlineLevel="0" collapsed="false">
      <c r="B19" s="5" t="s">
        <v>25</v>
      </c>
    </row>
    <row r="21" customFormat="false" ht="39.75" hidden="false" customHeight="true" outlineLevel="0" collapsed="false">
      <c r="A21" s="8" t="s">
        <v>26</v>
      </c>
      <c r="B21" s="8"/>
    </row>
    <row r="23" customFormat="false" ht="31.5" hidden="false" customHeight="true" outlineLevel="0" collapsed="false">
      <c r="A23" s="9" t="s">
        <v>27</v>
      </c>
      <c r="B23" s="9"/>
    </row>
  </sheetData>
  <mergeCells count="4">
    <mergeCell ref="A1:B1"/>
    <mergeCell ref="A2:B2"/>
    <mergeCell ref="A21:B21"/>
    <mergeCell ref="A23:B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6" style="0" width="90"/>
    <col collapsed="false" customWidth="true" hidden="false" outlineLevel="0" max="8" min="8" style="0" width="60"/>
  </cols>
  <sheetData>
    <row r="1" customFormat="false" ht="15" hidden="false" customHeight="false" outlineLevel="0" collapsed="false">
      <c r="A1" s="10" t="s">
        <v>28</v>
      </c>
      <c r="B1" s="10" t="s">
        <v>29</v>
      </c>
      <c r="C1" s="10" t="s">
        <v>30</v>
      </c>
      <c r="E1" s="10" t="s">
        <v>31</v>
      </c>
      <c r="F1" s="10" t="s">
        <v>32</v>
      </c>
      <c r="H1" s="6" t="s">
        <v>33</v>
      </c>
    </row>
    <row r="2" customFormat="false" ht="15" hidden="false" customHeight="false" outlineLevel="0" collapsed="false">
      <c r="A2" s="11" t="n">
        <v>46</v>
      </c>
      <c r="B2" s="11" t="n">
        <v>62</v>
      </c>
      <c r="C2" s="11" t="n">
        <v>47</v>
      </c>
      <c r="E2" s="11" t="s">
        <v>12</v>
      </c>
      <c r="F2" s="11" t="s">
        <v>34</v>
      </c>
      <c r="H2" s="12" t="s">
        <v>35</v>
      </c>
    </row>
    <row r="3" customFormat="false" ht="15" hidden="false" customHeight="false" outlineLevel="0" collapsed="false">
      <c r="A3" s="11" t="n">
        <v>10</v>
      </c>
      <c r="B3" s="11" t="n">
        <v>63</v>
      </c>
      <c r="C3" s="11" t="n">
        <v>55</v>
      </c>
      <c r="E3" s="11" t="s">
        <v>14</v>
      </c>
      <c r="F3" s="11" t="s">
        <v>36</v>
      </c>
    </row>
    <row r="4" customFormat="false" ht="15" hidden="false" customHeight="false" outlineLevel="0" collapsed="false">
      <c r="A4" s="11" t="n">
        <v>11</v>
      </c>
      <c r="B4" s="11" t="n">
        <v>69</v>
      </c>
      <c r="C4" s="11" t="n">
        <v>56</v>
      </c>
      <c r="E4" s="11" t="s">
        <v>16</v>
      </c>
      <c r="F4" s="11" t="s">
        <v>37</v>
      </c>
    </row>
    <row r="5" customFormat="false" ht="15" hidden="false" customHeight="false" outlineLevel="0" collapsed="false">
      <c r="A5" s="11" t="n">
        <v>12</v>
      </c>
      <c r="B5" s="11" t="n">
        <v>68</v>
      </c>
      <c r="C5" s="11" t="n">
        <v>85</v>
      </c>
      <c r="E5" s="11" t="s">
        <v>18</v>
      </c>
      <c r="F5" s="11" t="s">
        <v>38</v>
      </c>
    </row>
    <row r="6" customFormat="false" ht="15" hidden="false" customHeight="false" outlineLevel="0" collapsed="false">
      <c r="A6" s="11" t="n">
        <v>13</v>
      </c>
      <c r="B6" s="11" t="n">
        <v>53</v>
      </c>
      <c r="C6" s="11" t="n">
        <v>86</v>
      </c>
      <c r="E6" s="11" t="s">
        <v>20</v>
      </c>
      <c r="F6" s="11" t="s">
        <v>39</v>
      </c>
    </row>
    <row r="7" customFormat="false" ht="15" hidden="false" customHeight="false" outlineLevel="0" collapsed="false">
      <c r="A7" s="11" t="n">
        <v>14</v>
      </c>
      <c r="B7" s="11" t="n">
        <v>95</v>
      </c>
      <c r="C7" s="11" t="n">
        <v>93</v>
      </c>
      <c r="E7" s="11" t="s">
        <v>22</v>
      </c>
      <c r="F7" s="11" t="s">
        <v>40</v>
      </c>
    </row>
    <row r="8" customFormat="false" ht="15" hidden="false" customHeight="false" outlineLevel="0" collapsed="false">
      <c r="A8" s="11" t="n">
        <v>15</v>
      </c>
      <c r="B8" s="11" t="n">
        <v>70</v>
      </c>
      <c r="C8" s="11" t="n">
        <v>96</v>
      </c>
    </row>
    <row r="9" customFormat="false" ht="15" hidden="false" customHeight="false" outlineLevel="0" collapsed="false">
      <c r="A9" s="11" t="n">
        <v>16</v>
      </c>
      <c r="B9" s="11" t="n">
        <v>74</v>
      </c>
      <c r="C9" s="11" t="n">
        <v>97</v>
      </c>
    </row>
    <row r="10" customFormat="false" ht="15" hidden="false" customHeight="false" outlineLevel="0" collapsed="false">
      <c r="A10" s="11" t="n">
        <v>17</v>
      </c>
    </row>
    <row r="11" customFormat="false" ht="15" hidden="false" customHeight="false" outlineLevel="0" collapsed="false">
      <c r="A11" s="11" t="n">
        <v>18</v>
      </c>
    </row>
    <row r="12" customFormat="false" ht="15" hidden="false" customHeight="false" outlineLevel="0" collapsed="false">
      <c r="A12" s="11" t="n">
        <v>19</v>
      </c>
    </row>
    <row r="13" customFormat="false" ht="15" hidden="false" customHeight="false" outlineLevel="0" collapsed="false">
      <c r="A13" s="11" t="n">
        <v>20</v>
      </c>
    </row>
    <row r="14" customFormat="false" ht="15" hidden="false" customHeight="false" outlineLevel="0" collapsed="false">
      <c r="A14" s="11" t="n">
        <v>21</v>
      </c>
    </row>
    <row r="15" customFormat="false" ht="15" hidden="false" customHeight="false" outlineLevel="0" collapsed="false">
      <c r="A15" s="11" t="n">
        <v>22</v>
      </c>
    </row>
    <row r="16" customFormat="false" ht="15" hidden="false" customHeight="false" outlineLevel="0" collapsed="false">
      <c r="A16" s="11" t="n">
        <v>23</v>
      </c>
    </row>
    <row r="17" customFormat="false" ht="15" hidden="false" customHeight="false" outlineLevel="0" collapsed="false">
      <c r="A17" s="11" t="n">
        <v>24</v>
      </c>
    </row>
    <row r="18" customFormat="false" ht="15" hidden="false" customHeight="false" outlineLevel="0" collapsed="false">
      <c r="A18" s="11" t="n">
        <v>25</v>
      </c>
    </row>
    <row r="19" customFormat="false" ht="15" hidden="false" customHeight="false" outlineLevel="0" collapsed="false">
      <c r="A19" s="11" t="n">
        <v>26</v>
      </c>
    </row>
    <row r="20" customFormat="false" ht="15" hidden="false" customHeight="false" outlineLevel="0" collapsed="false">
      <c r="A20" s="11" t="n">
        <v>27</v>
      </c>
    </row>
    <row r="21" customFormat="false" ht="15" hidden="false" customHeight="false" outlineLevel="0" collapsed="false">
      <c r="A21" s="11" t="n">
        <v>28</v>
      </c>
    </row>
    <row r="22" customFormat="false" ht="15" hidden="false" customHeight="false" outlineLevel="0" collapsed="false">
      <c r="A22" s="11" t="n">
        <v>29</v>
      </c>
    </row>
    <row r="23" customFormat="false" ht="15" hidden="false" customHeight="false" outlineLevel="0" collapsed="false">
      <c r="A23" s="11" t="n">
        <v>30</v>
      </c>
    </row>
    <row r="24" customFormat="false" ht="15" hidden="false" customHeight="false" outlineLevel="0" collapsed="false">
      <c r="A24" s="11" t="n">
        <v>31</v>
      </c>
    </row>
    <row r="25" customFormat="false" ht="15" hidden="false" customHeight="false" outlineLevel="0" collapsed="false">
      <c r="A25" s="11" t="n">
        <v>32</v>
      </c>
    </row>
    <row r="26" customFormat="false" ht="15" hidden="false" customHeight="false" outlineLevel="0" collapsed="false">
      <c r="A26" s="11" t="n">
        <v>33</v>
      </c>
    </row>
    <row r="27" customFormat="false" ht="15" hidden="false" customHeight="false" outlineLevel="0" collapsed="false">
      <c r="A27" s="11" t="n">
        <v>41</v>
      </c>
    </row>
    <row r="28" customFormat="false" ht="15" hidden="false" customHeight="false" outlineLevel="0" collapsed="false">
      <c r="A28" s="11" t="n">
        <v>42</v>
      </c>
    </row>
    <row r="29" customFormat="false" ht="15" hidden="false" customHeight="false" outlineLevel="0" collapsed="false">
      <c r="A29" s="11" t="n">
        <v>43</v>
      </c>
    </row>
    <row r="30" customFormat="false" ht="15" hidden="false" customHeight="false" outlineLevel="0" collapsed="false">
      <c r="A30" s="11" t="n">
        <v>52</v>
      </c>
    </row>
    <row r="31" customFormat="false" ht="15" hidden="false" customHeight="false" outlineLevel="0" collapsed="false">
      <c r="A31" s="11" t="n">
        <v>71</v>
      </c>
    </row>
    <row r="32" customFormat="false" ht="15" hidden="false" customHeight="false" outlineLevel="0" collapsed="false">
      <c r="A32" s="11" t="n">
        <v>73</v>
      </c>
    </row>
    <row r="33" customFormat="false" ht="15" hidden="false" customHeight="false" outlineLevel="0" collapsed="false">
      <c r="A33" s="11" t="n">
        <v>77</v>
      </c>
    </row>
    <row r="34" customFormat="false" ht="15" hidden="false" customHeight="false" outlineLevel="0" collapsed="false">
      <c r="A34" s="11" t="n">
        <v>78</v>
      </c>
    </row>
    <row r="35" customFormat="false" ht="15" hidden="false" customHeight="false" outlineLevel="0" collapsed="false">
      <c r="A35" s="11" t="n">
        <v>80</v>
      </c>
    </row>
    <row r="36" customFormat="false" ht="15" hidden="false" customHeight="false" outlineLevel="0" collapsed="false">
      <c r="A36" s="11" t="n">
        <v>81</v>
      </c>
    </row>
    <row r="37" customFormat="false" ht="15" hidden="false" customHeight="false" outlineLevel="0" collapsed="false">
      <c r="A37" s="11" t="n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5" min="4" style="0" width="20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62"/>
    <col collapsed="false" customWidth="true" hidden="false" outlineLevel="0" max="10" min="10" style="0" width="14"/>
  </cols>
  <sheetData>
    <row r="1" customFormat="false" ht="31.5" hidden="false" customHeight="true" outlineLevel="0" collapsed="false">
      <c r="A1" s="13" t="s">
        <v>41</v>
      </c>
      <c r="B1" s="13" t="s">
        <v>42</v>
      </c>
      <c r="C1" s="13" t="s">
        <v>43</v>
      </c>
      <c r="D1" s="13" t="s">
        <v>44</v>
      </c>
      <c r="E1" s="13" t="s">
        <v>45</v>
      </c>
      <c r="F1" s="13" t="s">
        <v>46</v>
      </c>
      <c r="G1" s="13" t="s">
        <v>47</v>
      </c>
      <c r="H1" s="13" t="s">
        <v>31</v>
      </c>
      <c r="I1" s="13" t="s">
        <v>32</v>
      </c>
      <c r="J1" s="13" t="s">
        <v>48</v>
      </c>
    </row>
    <row r="2" customFormat="false" ht="15" hidden="false" customHeight="false" outlineLevel="0" collapsed="false">
      <c r="A2" s="14" t="s">
        <v>49</v>
      </c>
      <c r="B2" s="14" t="s">
        <v>50</v>
      </c>
      <c r="C2" s="14" t="s">
        <v>51</v>
      </c>
      <c r="D2" s="14" t="s">
        <v>52</v>
      </c>
      <c r="E2" s="14" t="s">
        <v>53</v>
      </c>
      <c r="F2" s="14" t="s">
        <v>54</v>
      </c>
      <c r="G2" s="15" t="n">
        <v>3480000</v>
      </c>
      <c r="H2" s="16" t="str">
        <f aca="false">IF(AND($A2="",$B2="",$C2=""),"",IF(AND(TRIM($E2)&lt;&gt;"",ISERROR(SEARCH("ATIV",$E2))),"FORA",IF(OR(ISNUMBER(SEARCH("MEI",$D2)),ISNUMBER(SEARCH("MEI",$F2))),"MEI",IF(AND(TRIM($F2)&lt;&gt;"",ISERROR(SEARCH("SIMPLES",$F2))),"FORA",IF(OR(COUNTIF(Tabelas!$A$2:$A$37,IFERROR(VALUE(LEFT(SUBSTITUTE(TRIM($C2),".",""),2)),0))&gt;0,LEFT(SUBSTITUTE(TRIM($C2),".",""),3)="493"),"A",IF(COUNTIF(Tabelas!$B$2:$B$9,IFERROR(VALUE(LEFT(SUBSTITUTE(TRIM($C2),".",""),2)),0))&gt;0,"B",IF(COUNTIF(Tabelas!$C$2:$C$9,IFERROR(VALUE(LEFT(SUBSTITUTE(TRIM($C2),".",""),2)),0))&gt;0,"D","C")))))))</f>
        <v>A</v>
      </c>
      <c r="I2" s="17" t="str">
        <f aca="false">IF($H2="","",IFERROR(VLOOKUP($H2,Tabelas!$E$2:$F$7,2,FALSE()),""))</f>
        <v>CNAE de perfil B2B dominante — vende para outras empresas, que vão exigir crédito</v>
      </c>
      <c r="J2" s="18" t="str">
        <f aca="false">IF($H2="","",IF(AND(ISNUMBER($G2),$G2&gt;=3420000,$G2&lt;=3780000),"PRIORIDADE",""))</f>
        <v>PRIORIDADE</v>
      </c>
    </row>
    <row r="3" customFormat="false" ht="15" hidden="false" customHeight="false" outlineLevel="0" collapsed="false">
      <c r="A3" s="14" t="s">
        <v>55</v>
      </c>
      <c r="B3" s="14" t="s">
        <v>56</v>
      </c>
      <c r="C3" s="14" t="s">
        <v>57</v>
      </c>
      <c r="D3" s="14" t="s">
        <v>52</v>
      </c>
      <c r="E3" s="14" t="s">
        <v>53</v>
      </c>
      <c r="F3" s="14" t="s">
        <v>54</v>
      </c>
      <c r="G3" s="15" t="n">
        <v>2150000</v>
      </c>
      <c r="H3" s="16" t="str">
        <f aca="false">IF(AND($A3="",$B3="",$C3=""),"",IF(AND(TRIM($E3)&lt;&gt;"",ISERROR(SEARCH("ATIV",$E3))),"FORA",IF(OR(ISNUMBER(SEARCH("MEI",$D3)),ISNUMBER(SEARCH("MEI",$F3))),"MEI",IF(AND(TRIM($F3)&lt;&gt;"",ISERROR(SEARCH("SIMPLES",$F3))),"FORA",IF(OR(COUNTIF(Tabelas!$A$2:$A$37,IFERROR(VALUE(LEFT(SUBSTITUTE(TRIM($C3),".",""),2)),0))&gt;0,LEFT(SUBSTITUTE(TRIM($C3),".",""),3)="493"),"A",IF(COUNTIF(Tabelas!$B$2:$B$9,IFERROR(VALUE(LEFT(SUBSTITUTE(TRIM($C3),".",""),2)),0))&gt;0,"B",IF(COUNTIF(Tabelas!$C$2:$C$9,IFERROR(VALUE(LEFT(SUBSTITUTE(TRIM($C3),".",""),2)),0))&gt;0,"D","C")))))))</f>
        <v>A</v>
      </c>
      <c r="I3" s="17" t="str">
        <f aca="false">IF($H3="","",IFERROR(VLOOKUP($H3,Tabelas!$E$2:$F$7,2,FALSE()),""))</f>
        <v>CNAE de perfil B2B dominante — vende para outras empresas, que vão exigir crédito</v>
      </c>
      <c r="J3" s="18" t="str">
        <f aca="false">IF($H3="","",IF(AND(ISNUMBER($G3),$G3&gt;=3420000,$G3&lt;=3780000),"PRIORIDADE",""))</f>
        <v/>
      </c>
    </row>
    <row r="4" customFormat="false" ht="15" hidden="false" customHeight="false" outlineLevel="0" collapsed="false">
      <c r="A4" s="14" t="s">
        <v>58</v>
      </c>
      <c r="B4" s="14" t="s">
        <v>59</v>
      </c>
      <c r="C4" s="14" t="s">
        <v>60</v>
      </c>
      <c r="D4" s="14" t="s">
        <v>61</v>
      </c>
      <c r="E4" s="14" t="s">
        <v>53</v>
      </c>
      <c r="F4" s="14" t="s">
        <v>54</v>
      </c>
      <c r="G4" s="15" t="n">
        <v>640000</v>
      </c>
      <c r="H4" s="16" t="str">
        <f aca="false">IF(AND($A4="",$B4="",$C4=""),"",IF(AND(TRIM($E4)&lt;&gt;"",ISERROR(SEARCH("ATIV",$E4))),"FORA",IF(OR(ISNUMBER(SEARCH("MEI",$D4)),ISNUMBER(SEARCH("MEI",$F4))),"MEI",IF(AND(TRIM($F4)&lt;&gt;"",ISERROR(SEARCH("SIMPLES",$F4))),"FORA",IF(OR(COUNTIF(Tabelas!$A$2:$A$37,IFERROR(VALUE(LEFT(SUBSTITUTE(TRIM($C4),".",""),2)),0))&gt;0,LEFT(SUBSTITUTE(TRIM($C4),".",""),3)="493"),"A",IF(COUNTIF(Tabelas!$B$2:$B$9,IFERROR(VALUE(LEFT(SUBSTITUTE(TRIM($C4),".",""),2)),0))&gt;0,"B",IF(COUNTIF(Tabelas!$C$2:$C$9,IFERROR(VALUE(LEFT(SUBSTITUTE(TRIM($C4),".",""),2)),0))&gt;0,"D","C")))))))</f>
        <v>B</v>
      </c>
      <c r="I4" s="17" t="str">
        <f aca="false">IF($H4="","",IFERROR(VLOOKUP($H4,Tabelas!$E$2:$F$7,2,FALSE()),""))</f>
        <v>Perfil misto ou B2B com folha alta, onde o crédito de compras tende a ser baixo</v>
      </c>
      <c r="J4" s="18" t="str">
        <f aca="false">IF($H4="","",IF(AND(ISNUMBER($G4),$G4&gt;=3420000,$G4&lt;=3780000),"PRIORIDADE",""))</f>
        <v/>
      </c>
    </row>
    <row r="5" customFormat="false" ht="15" hidden="false" customHeight="false" outlineLevel="0" collapsed="false">
      <c r="A5" s="14" t="s">
        <v>62</v>
      </c>
      <c r="B5" s="14" t="s">
        <v>63</v>
      </c>
      <c r="C5" s="14" t="s">
        <v>64</v>
      </c>
      <c r="D5" s="14" t="s">
        <v>61</v>
      </c>
      <c r="E5" s="14" t="s">
        <v>53</v>
      </c>
      <c r="F5" s="14" t="s">
        <v>54</v>
      </c>
      <c r="G5" s="15" t="n">
        <v>890000</v>
      </c>
      <c r="H5" s="16" t="str">
        <f aca="false">IF(AND($A5="",$B5="",$C5=""),"",IF(AND(TRIM($E5)&lt;&gt;"",ISERROR(SEARCH("ATIV",$E5))),"FORA",IF(OR(ISNUMBER(SEARCH("MEI",$D5)),ISNUMBER(SEARCH("MEI",$F5))),"MEI",IF(AND(TRIM($F5)&lt;&gt;"",ISERROR(SEARCH("SIMPLES",$F5))),"FORA",IF(OR(COUNTIF(Tabelas!$A$2:$A$37,IFERROR(VALUE(LEFT(SUBSTITUTE(TRIM($C5),".",""),2)),0))&gt;0,LEFT(SUBSTITUTE(TRIM($C5),".",""),3)="493"),"A",IF(COUNTIF(Tabelas!$B$2:$B$9,IFERROR(VALUE(LEFT(SUBSTITUTE(TRIM($C5),".",""),2)),0))&gt;0,"B",IF(COUNTIF(Tabelas!$C$2:$C$9,IFERROR(VALUE(LEFT(SUBSTITUTE(TRIM($C5),".",""),2)),0))&gt;0,"D","C")))))))</f>
        <v>D</v>
      </c>
      <c r="I5" s="17" t="str">
        <f aca="false">IF($H5="","",IFERROR(VLOOKUP($H5,Tabelas!$E$2:$F$7,2,FALSE()),""))</f>
        <v>Varejo, alimentação, saúde ou serviço a pessoa física — o cliente final não aproveita crédito</v>
      </c>
      <c r="J5" s="18" t="str">
        <f aca="false">IF($H5="","",IF(AND(ISNUMBER($G5),$G5&gt;=3420000,$G5&lt;=3780000),"PRIORIDADE",""))</f>
        <v/>
      </c>
    </row>
    <row r="6" customFormat="false" ht="15" hidden="false" customHeight="false" outlineLevel="0" collapsed="false">
      <c r="A6" s="14" t="s">
        <v>65</v>
      </c>
      <c r="B6" s="14" t="s">
        <v>66</v>
      </c>
      <c r="C6" s="14" t="s">
        <v>67</v>
      </c>
      <c r="D6" s="14" t="s">
        <v>20</v>
      </c>
      <c r="E6" s="14" t="s">
        <v>53</v>
      </c>
      <c r="F6" s="14" t="s">
        <v>20</v>
      </c>
      <c r="G6" s="15" t="n">
        <v>78000</v>
      </c>
      <c r="H6" s="16" t="str">
        <f aca="false">IF(AND($A6="",$B6="",$C6=""),"",IF(AND(TRIM($E6)&lt;&gt;"",ISERROR(SEARCH("ATIV",$E6))),"FORA",IF(OR(ISNUMBER(SEARCH("MEI",$D6)),ISNUMBER(SEARCH("MEI",$F6))),"MEI",IF(AND(TRIM($F6)&lt;&gt;"",ISERROR(SEARCH("SIMPLES",$F6))),"FORA",IF(OR(COUNTIF(Tabelas!$A$2:$A$37,IFERROR(VALUE(LEFT(SUBSTITUTE(TRIM($C6),".",""),2)),0))&gt;0,LEFT(SUBSTITUTE(TRIM($C6),".",""),3)="493"),"A",IF(COUNTIF(Tabelas!$B$2:$B$9,IFERROR(VALUE(LEFT(SUBSTITUTE(TRIM($C6),".",""),2)),0))&gt;0,"B",IF(COUNTIF(Tabelas!$C$2:$C$9,IFERROR(VALUE(LEFT(SUBSTITUTE(TRIM($C6),".",""),2)),0))&gt;0,"D","C")))))))</f>
        <v>MEI</v>
      </c>
      <c r="I6" s="17" t="str">
        <f aca="false">IF($H6="","",IFERROR(VLOOKUP($H6,Tabelas!$E$2:$F$7,2,FALSE()),""))</f>
        <v>O regime híbrido alcança ME e EPP. MEI segue com valor fixo</v>
      </c>
      <c r="J6" s="18" t="str">
        <f aca="false">IF($H6="","",IF(AND(ISNUMBER($G6),$G6&gt;=3420000,$G6&lt;=3780000),"PRIORIDADE",""))</f>
        <v/>
      </c>
    </row>
    <row r="7" customFormat="false" ht="15" hidden="false" customHeight="false" outlineLevel="0" collapsed="false">
      <c r="A7" s="14" t="s">
        <v>68</v>
      </c>
      <c r="B7" s="14" t="s">
        <v>69</v>
      </c>
      <c r="C7" s="14" t="s">
        <v>70</v>
      </c>
      <c r="D7" s="14" t="s">
        <v>52</v>
      </c>
      <c r="E7" s="14" t="s">
        <v>71</v>
      </c>
      <c r="F7" s="14" t="s">
        <v>54</v>
      </c>
      <c r="G7" s="15" t="n">
        <v>1050000</v>
      </c>
      <c r="H7" s="16" t="str">
        <f aca="false">IF(AND($A7="",$B7="",$C7=""),"",IF(AND(TRIM($E7)&lt;&gt;"",ISERROR(SEARCH("ATIV",$E7))),"FORA",IF(OR(ISNUMBER(SEARCH("MEI",$D7)),ISNUMBER(SEARCH("MEI",$F7))),"MEI",IF(AND(TRIM($F7)&lt;&gt;"",ISERROR(SEARCH("SIMPLES",$F7))),"FORA",IF(OR(COUNTIF(Tabelas!$A$2:$A$37,IFERROR(VALUE(LEFT(SUBSTITUTE(TRIM($C7),".",""),2)),0))&gt;0,LEFT(SUBSTITUTE(TRIM($C7),".",""),3)="493"),"A",IF(COUNTIF(Tabelas!$B$2:$B$9,IFERROR(VALUE(LEFT(SUBSTITUTE(TRIM($C7),".",""),2)),0))&gt;0,"B",IF(COUNTIF(Tabelas!$C$2:$C$9,IFERROR(VALUE(LEFT(SUBSTITUTE(TRIM($C7),".",""),2)),0))&gt;0,"D","C")))))))</f>
        <v>FORA</v>
      </c>
      <c r="I7" s="17" t="str">
        <f aca="false">IF($H7="","",IFERROR(VLOOKUP($H7,Tabelas!$E$2:$F$7,2,FALSE()),""))</f>
        <v>Inativa, baixada ou já fora do Simples</v>
      </c>
      <c r="J7" s="18" t="str">
        <f aca="false">IF($H7="","",IF(AND(ISNUMBER($G7),$G7&gt;=3420000,$G7&lt;=3780000),"PRIORIDADE",""))</f>
        <v/>
      </c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5"/>
      <c r="H8" s="16" t="str">
        <f aca="false">IF(AND($A8="",$B8="",$C8=""),"",IF(AND(TRIM($E8)&lt;&gt;"",ISERROR(SEARCH("ATIV",$E8))),"FORA",IF(OR(ISNUMBER(SEARCH("MEI",$D8)),ISNUMBER(SEARCH("MEI",$F8))),"MEI",IF(AND(TRIM($F8)&lt;&gt;"",ISERROR(SEARCH("SIMPLES",$F8))),"FORA",IF(OR(COUNTIF(Tabelas!$A$2:$A$37,IFERROR(VALUE(LEFT(SUBSTITUTE(TRIM($C8),".",""),2)),0))&gt;0,LEFT(SUBSTITUTE(TRIM($C8),".",""),3)="493"),"A",IF(COUNTIF(Tabelas!$B$2:$B$9,IFERROR(VALUE(LEFT(SUBSTITUTE(TRIM($C8),".",""),2)),0))&gt;0,"B",IF(COUNTIF(Tabelas!$C$2:$C$9,IFERROR(VALUE(LEFT(SUBSTITUTE(TRIM($C8),".",""),2)),0))&gt;0,"D","C")))))))</f>
        <v/>
      </c>
      <c r="I8" s="17" t="str">
        <f aca="false">IF($H8="","",IFERROR(VLOOKUP($H8,Tabelas!$E$2:$F$7,2,FALSE()),""))</f>
        <v/>
      </c>
      <c r="J8" s="18" t="str">
        <f aca="false">IF($H8="","",IF(AND(ISNUMBER($G8),$G8&gt;=3420000,$G8&lt;=3780000),"PRIORIDADE",""))</f>
        <v/>
      </c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5"/>
      <c r="H9" s="16" t="str">
        <f aca="false">IF(AND($A9="",$B9="",$C9=""),"",IF(AND(TRIM($E9)&lt;&gt;"",ISERROR(SEARCH("ATIV",$E9))),"FORA",IF(OR(ISNUMBER(SEARCH("MEI",$D9)),ISNUMBER(SEARCH("MEI",$F9))),"MEI",IF(AND(TRIM($F9)&lt;&gt;"",ISERROR(SEARCH("SIMPLES",$F9))),"FORA",IF(OR(COUNTIF(Tabelas!$A$2:$A$37,IFERROR(VALUE(LEFT(SUBSTITUTE(TRIM($C9),".",""),2)),0))&gt;0,LEFT(SUBSTITUTE(TRIM($C9),".",""),3)="493"),"A",IF(COUNTIF(Tabelas!$B$2:$B$9,IFERROR(VALUE(LEFT(SUBSTITUTE(TRIM($C9),".",""),2)),0))&gt;0,"B",IF(COUNTIF(Tabelas!$C$2:$C$9,IFERROR(VALUE(LEFT(SUBSTITUTE(TRIM($C9),".",""),2)),0))&gt;0,"D","C")))))))</f>
        <v/>
      </c>
      <c r="I9" s="17" t="str">
        <f aca="false">IF($H9="","",IFERROR(VLOOKUP($H9,Tabelas!$E$2:$F$7,2,FALSE()),""))</f>
        <v/>
      </c>
      <c r="J9" s="18" t="str">
        <f aca="false">IF($H9="","",IF(AND(ISNUMBER($G9),$G9&gt;=3420000,$G9&lt;=3780000),"PRIORIDADE",""))</f>
        <v/>
      </c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5"/>
      <c r="H10" s="16" t="str">
        <f aca="false">IF(AND($A10="",$B10="",$C10=""),"",IF(AND(TRIM($E10)&lt;&gt;"",ISERROR(SEARCH("ATIV",$E10))),"FORA",IF(OR(ISNUMBER(SEARCH("MEI",$D10)),ISNUMBER(SEARCH("MEI",$F10))),"MEI",IF(AND(TRIM($F10)&lt;&gt;"",ISERROR(SEARCH("SIMPLES",$F10))),"FORA",IF(OR(COUNTIF(Tabelas!$A$2:$A$37,IFERROR(VALUE(LEFT(SUBSTITUTE(TRIM($C10),".",""),2)),0))&gt;0,LEFT(SUBSTITUTE(TRIM($C10),".",""),3)="493"),"A",IF(COUNTIF(Tabelas!$B$2:$B$9,IFERROR(VALUE(LEFT(SUBSTITUTE(TRIM($C10),".",""),2)),0))&gt;0,"B",IF(COUNTIF(Tabelas!$C$2:$C$9,IFERROR(VALUE(LEFT(SUBSTITUTE(TRIM($C10),".",""),2)),0))&gt;0,"D","C")))))))</f>
        <v/>
      </c>
      <c r="I10" s="17" t="str">
        <f aca="false">IF($H10="","",IFERROR(VLOOKUP($H10,Tabelas!$E$2:$F$7,2,FALSE()),""))</f>
        <v/>
      </c>
      <c r="J10" s="18" t="str">
        <f aca="false">IF($H10="","",IF(AND(ISNUMBER($G10),$G10&gt;=3420000,$G10&lt;=3780000),"PRIORIDADE",""))</f>
        <v/>
      </c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5"/>
      <c r="H11" s="16" t="str">
        <f aca="false">IF(AND($A11="",$B11="",$C11=""),"",IF(AND(TRIM($E11)&lt;&gt;"",ISERROR(SEARCH("ATIV",$E11))),"FORA",IF(OR(ISNUMBER(SEARCH("MEI",$D11)),ISNUMBER(SEARCH("MEI",$F11))),"MEI",IF(AND(TRIM($F11)&lt;&gt;"",ISERROR(SEARCH("SIMPLES",$F11))),"FORA",IF(OR(COUNTIF(Tabelas!$A$2:$A$37,IFERROR(VALUE(LEFT(SUBSTITUTE(TRIM($C11),".",""),2)),0))&gt;0,LEFT(SUBSTITUTE(TRIM($C11),".",""),3)="493"),"A",IF(COUNTIF(Tabelas!$B$2:$B$9,IFERROR(VALUE(LEFT(SUBSTITUTE(TRIM($C11),".",""),2)),0))&gt;0,"B",IF(COUNTIF(Tabelas!$C$2:$C$9,IFERROR(VALUE(LEFT(SUBSTITUTE(TRIM($C11),".",""),2)),0))&gt;0,"D","C")))))))</f>
        <v/>
      </c>
      <c r="I11" s="17" t="str">
        <f aca="false">IF($H11="","",IFERROR(VLOOKUP($H11,Tabelas!$E$2:$F$7,2,FALSE()),""))</f>
        <v/>
      </c>
      <c r="J11" s="18" t="str">
        <f aca="false">IF($H11="","",IF(AND(ISNUMBER($G11),$G11&gt;=3420000,$G11&lt;=3780000),"PRIORIDADE",""))</f>
        <v/>
      </c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5"/>
      <c r="H12" s="16" t="str">
        <f aca="false">IF(AND($A12="",$B12="",$C12=""),"",IF(AND(TRIM($E12)&lt;&gt;"",ISERROR(SEARCH("ATIV",$E12))),"FORA",IF(OR(ISNUMBER(SEARCH("MEI",$D12)),ISNUMBER(SEARCH("MEI",$F12))),"MEI",IF(AND(TRIM($F12)&lt;&gt;"",ISERROR(SEARCH("SIMPLES",$F12))),"FORA",IF(OR(COUNTIF(Tabelas!$A$2:$A$37,IFERROR(VALUE(LEFT(SUBSTITUTE(TRIM($C12),".",""),2)),0))&gt;0,LEFT(SUBSTITUTE(TRIM($C12),".",""),3)="493"),"A",IF(COUNTIF(Tabelas!$B$2:$B$9,IFERROR(VALUE(LEFT(SUBSTITUTE(TRIM($C12),".",""),2)),0))&gt;0,"B",IF(COUNTIF(Tabelas!$C$2:$C$9,IFERROR(VALUE(LEFT(SUBSTITUTE(TRIM($C12),".",""),2)),0))&gt;0,"D","C")))))))</f>
        <v/>
      </c>
      <c r="I12" s="17" t="str">
        <f aca="false">IF($H12="","",IFERROR(VLOOKUP($H12,Tabelas!$E$2:$F$7,2,FALSE()),""))</f>
        <v/>
      </c>
      <c r="J12" s="18" t="str">
        <f aca="false">IF($H12="","",IF(AND(ISNUMBER($G12),$G12&gt;=3420000,$G12&lt;=3780000),"PRIORIDADE",""))</f>
        <v/>
      </c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5"/>
      <c r="H13" s="16" t="str">
        <f aca="false">IF(AND($A13="",$B13="",$C13=""),"",IF(AND(TRIM($E13)&lt;&gt;"",ISERROR(SEARCH("ATIV",$E13))),"FORA",IF(OR(ISNUMBER(SEARCH("MEI",$D13)),ISNUMBER(SEARCH("MEI",$F13))),"MEI",IF(AND(TRIM($F13)&lt;&gt;"",ISERROR(SEARCH("SIMPLES",$F13))),"FORA",IF(OR(COUNTIF(Tabelas!$A$2:$A$37,IFERROR(VALUE(LEFT(SUBSTITUTE(TRIM($C13),".",""),2)),0))&gt;0,LEFT(SUBSTITUTE(TRIM($C13),".",""),3)="493"),"A",IF(COUNTIF(Tabelas!$B$2:$B$9,IFERROR(VALUE(LEFT(SUBSTITUTE(TRIM($C13),".",""),2)),0))&gt;0,"B",IF(COUNTIF(Tabelas!$C$2:$C$9,IFERROR(VALUE(LEFT(SUBSTITUTE(TRIM($C13),".",""),2)),0))&gt;0,"D","C")))))))</f>
        <v/>
      </c>
      <c r="I13" s="17" t="str">
        <f aca="false">IF($H13="","",IFERROR(VLOOKUP($H13,Tabelas!$E$2:$F$7,2,FALSE()),""))</f>
        <v/>
      </c>
      <c r="J13" s="18" t="str">
        <f aca="false">IF($H13="","",IF(AND(ISNUMBER($G13),$G13&gt;=3420000,$G13&lt;=3780000),"PRIORIDADE",""))</f>
        <v/>
      </c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5"/>
      <c r="H14" s="16" t="str">
        <f aca="false">IF(AND($A14="",$B14="",$C14=""),"",IF(AND(TRIM($E14)&lt;&gt;"",ISERROR(SEARCH("ATIV",$E14))),"FORA",IF(OR(ISNUMBER(SEARCH("MEI",$D14)),ISNUMBER(SEARCH("MEI",$F14))),"MEI",IF(AND(TRIM($F14)&lt;&gt;"",ISERROR(SEARCH("SIMPLES",$F14))),"FORA",IF(OR(COUNTIF(Tabelas!$A$2:$A$37,IFERROR(VALUE(LEFT(SUBSTITUTE(TRIM($C14),".",""),2)),0))&gt;0,LEFT(SUBSTITUTE(TRIM($C14),".",""),3)="493"),"A",IF(COUNTIF(Tabelas!$B$2:$B$9,IFERROR(VALUE(LEFT(SUBSTITUTE(TRIM($C14),".",""),2)),0))&gt;0,"B",IF(COUNTIF(Tabelas!$C$2:$C$9,IFERROR(VALUE(LEFT(SUBSTITUTE(TRIM($C14),".",""),2)),0))&gt;0,"D","C")))))))</f>
        <v/>
      </c>
      <c r="I14" s="17" t="str">
        <f aca="false">IF($H14="","",IFERROR(VLOOKUP($H14,Tabelas!$E$2:$F$7,2,FALSE()),""))</f>
        <v/>
      </c>
      <c r="J14" s="18" t="str">
        <f aca="false">IF($H14="","",IF(AND(ISNUMBER($G14),$G14&gt;=3420000,$G14&lt;=3780000),"PRIORIDADE",""))</f>
        <v/>
      </c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5"/>
      <c r="H15" s="16" t="str">
        <f aca="false">IF(AND($A15="",$B15="",$C15=""),"",IF(AND(TRIM($E15)&lt;&gt;"",ISERROR(SEARCH("ATIV",$E15))),"FORA",IF(OR(ISNUMBER(SEARCH("MEI",$D15)),ISNUMBER(SEARCH("MEI",$F15))),"MEI",IF(AND(TRIM($F15)&lt;&gt;"",ISERROR(SEARCH("SIMPLES",$F15))),"FORA",IF(OR(COUNTIF(Tabelas!$A$2:$A$37,IFERROR(VALUE(LEFT(SUBSTITUTE(TRIM($C15),".",""),2)),0))&gt;0,LEFT(SUBSTITUTE(TRIM($C15),".",""),3)="493"),"A",IF(COUNTIF(Tabelas!$B$2:$B$9,IFERROR(VALUE(LEFT(SUBSTITUTE(TRIM($C15),".",""),2)),0))&gt;0,"B",IF(COUNTIF(Tabelas!$C$2:$C$9,IFERROR(VALUE(LEFT(SUBSTITUTE(TRIM($C15),".",""),2)),0))&gt;0,"D","C")))))))</f>
        <v/>
      </c>
      <c r="I15" s="17" t="str">
        <f aca="false">IF($H15="","",IFERROR(VLOOKUP($H15,Tabelas!$E$2:$F$7,2,FALSE()),""))</f>
        <v/>
      </c>
      <c r="J15" s="18" t="str">
        <f aca="false">IF($H15="","",IF(AND(ISNUMBER($G15),$G15&gt;=3420000,$G15&lt;=3780000),"PRIORIDADE",""))</f>
        <v/>
      </c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5"/>
      <c r="H16" s="16" t="str">
        <f aca="false">IF(AND($A16="",$B16="",$C16=""),"",IF(AND(TRIM($E16)&lt;&gt;"",ISERROR(SEARCH("ATIV",$E16))),"FORA",IF(OR(ISNUMBER(SEARCH("MEI",$D16)),ISNUMBER(SEARCH("MEI",$F16))),"MEI",IF(AND(TRIM($F16)&lt;&gt;"",ISERROR(SEARCH("SIMPLES",$F16))),"FORA",IF(OR(COUNTIF(Tabelas!$A$2:$A$37,IFERROR(VALUE(LEFT(SUBSTITUTE(TRIM($C16),".",""),2)),0))&gt;0,LEFT(SUBSTITUTE(TRIM($C16),".",""),3)="493"),"A",IF(COUNTIF(Tabelas!$B$2:$B$9,IFERROR(VALUE(LEFT(SUBSTITUTE(TRIM($C16),".",""),2)),0))&gt;0,"B",IF(COUNTIF(Tabelas!$C$2:$C$9,IFERROR(VALUE(LEFT(SUBSTITUTE(TRIM($C16),".",""),2)),0))&gt;0,"D","C")))))))</f>
        <v/>
      </c>
      <c r="I16" s="17" t="str">
        <f aca="false">IF($H16="","",IFERROR(VLOOKUP($H16,Tabelas!$E$2:$F$7,2,FALSE()),""))</f>
        <v/>
      </c>
      <c r="J16" s="18" t="str">
        <f aca="false">IF($H16="","",IF(AND(ISNUMBER($G16),$G16&gt;=3420000,$G16&lt;=3780000),"PRIORIDADE",""))</f>
        <v/>
      </c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5"/>
      <c r="H17" s="16" t="str">
        <f aca="false">IF(AND($A17="",$B17="",$C17=""),"",IF(AND(TRIM($E17)&lt;&gt;"",ISERROR(SEARCH("ATIV",$E17))),"FORA",IF(OR(ISNUMBER(SEARCH("MEI",$D17)),ISNUMBER(SEARCH("MEI",$F17))),"MEI",IF(AND(TRIM($F17)&lt;&gt;"",ISERROR(SEARCH("SIMPLES",$F17))),"FORA",IF(OR(COUNTIF(Tabelas!$A$2:$A$37,IFERROR(VALUE(LEFT(SUBSTITUTE(TRIM($C17),".",""),2)),0))&gt;0,LEFT(SUBSTITUTE(TRIM($C17),".",""),3)="493"),"A",IF(COUNTIF(Tabelas!$B$2:$B$9,IFERROR(VALUE(LEFT(SUBSTITUTE(TRIM($C17),".",""),2)),0))&gt;0,"B",IF(COUNTIF(Tabelas!$C$2:$C$9,IFERROR(VALUE(LEFT(SUBSTITUTE(TRIM($C17),".",""),2)),0))&gt;0,"D","C")))))))</f>
        <v/>
      </c>
      <c r="I17" s="17" t="str">
        <f aca="false">IF($H17="","",IFERROR(VLOOKUP($H17,Tabelas!$E$2:$F$7,2,FALSE()),""))</f>
        <v/>
      </c>
      <c r="J17" s="18" t="str">
        <f aca="false">IF($H17="","",IF(AND(ISNUMBER($G17),$G17&gt;=3420000,$G17&lt;=3780000),"PRIORIDADE",""))</f>
        <v/>
      </c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5"/>
      <c r="H18" s="16" t="str">
        <f aca="false">IF(AND($A18="",$B18="",$C18=""),"",IF(AND(TRIM($E18)&lt;&gt;"",ISERROR(SEARCH("ATIV",$E18))),"FORA",IF(OR(ISNUMBER(SEARCH("MEI",$D18)),ISNUMBER(SEARCH("MEI",$F18))),"MEI",IF(AND(TRIM($F18)&lt;&gt;"",ISERROR(SEARCH("SIMPLES",$F18))),"FORA",IF(OR(COUNTIF(Tabelas!$A$2:$A$37,IFERROR(VALUE(LEFT(SUBSTITUTE(TRIM($C18),".",""),2)),0))&gt;0,LEFT(SUBSTITUTE(TRIM($C18),".",""),3)="493"),"A",IF(COUNTIF(Tabelas!$B$2:$B$9,IFERROR(VALUE(LEFT(SUBSTITUTE(TRIM($C18),".",""),2)),0))&gt;0,"B",IF(COUNTIF(Tabelas!$C$2:$C$9,IFERROR(VALUE(LEFT(SUBSTITUTE(TRIM($C18),".",""),2)),0))&gt;0,"D","C")))))))</f>
        <v/>
      </c>
      <c r="I18" s="17" t="str">
        <f aca="false">IF($H18="","",IFERROR(VLOOKUP($H18,Tabelas!$E$2:$F$7,2,FALSE()),""))</f>
        <v/>
      </c>
      <c r="J18" s="18" t="str">
        <f aca="false">IF($H18="","",IF(AND(ISNUMBER($G18),$G18&gt;=3420000,$G18&lt;=3780000),"PRIORIDADE",""))</f>
        <v/>
      </c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5"/>
      <c r="H19" s="16" t="str">
        <f aca="false">IF(AND($A19="",$B19="",$C19=""),"",IF(AND(TRIM($E19)&lt;&gt;"",ISERROR(SEARCH("ATIV",$E19))),"FORA",IF(OR(ISNUMBER(SEARCH("MEI",$D19)),ISNUMBER(SEARCH("MEI",$F19))),"MEI",IF(AND(TRIM($F19)&lt;&gt;"",ISERROR(SEARCH("SIMPLES",$F19))),"FORA",IF(OR(COUNTIF(Tabelas!$A$2:$A$37,IFERROR(VALUE(LEFT(SUBSTITUTE(TRIM($C19),".",""),2)),0))&gt;0,LEFT(SUBSTITUTE(TRIM($C19),".",""),3)="493"),"A",IF(COUNTIF(Tabelas!$B$2:$B$9,IFERROR(VALUE(LEFT(SUBSTITUTE(TRIM($C19),".",""),2)),0))&gt;0,"B",IF(COUNTIF(Tabelas!$C$2:$C$9,IFERROR(VALUE(LEFT(SUBSTITUTE(TRIM($C19),".",""),2)),0))&gt;0,"D","C")))))))</f>
        <v/>
      </c>
      <c r="I19" s="17" t="str">
        <f aca="false">IF($H19="","",IFERROR(VLOOKUP($H19,Tabelas!$E$2:$F$7,2,FALSE()),""))</f>
        <v/>
      </c>
      <c r="J19" s="18" t="str">
        <f aca="false">IF($H19="","",IF(AND(ISNUMBER($G19),$G19&gt;=3420000,$G19&lt;=3780000),"PRIORIDADE",""))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5"/>
      <c r="H20" s="16" t="str">
        <f aca="false">IF(AND($A20="",$B20="",$C20=""),"",IF(AND(TRIM($E20)&lt;&gt;"",ISERROR(SEARCH("ATIV",$E20))),"FORA",IF(OR(ISNUMBER(SEARCH("MEI",$D20)),ISNUMBER(SEARCH("MEI",$F20))),"MEI",IF(AND(TRIM($F20)&lt;&gt;"",ISERROR(SEARCH("SIMPLES",$F20))),"FORA",IF(OR(COUNTIF(Tabelas!$A$2:$A$37,IFERROR(VALUE(LEFT(SUBSTITUTE(TRIM($C20),".",""),2)),0))&gt;0,LEFT(SUBSTITUTE(TRIM($C20),".",""),3)="493"),"A",IF(COUNTIF(Tabelas!$B$2:$B$9,IFERROR(VALUE(LEFT(SUBSTITUTE(TRIM($C20),".",""),2)),0))&gt;0,"B",IF(COUNTIF(Tabelas!$C$2:$C$9,IFERROR(VALUE(LEFT(SUBSTITUTE(TRIM($C20),".",""),2)),0))&gt;0,"D","C")))))))</f>
        <v/>
      </c>
      <c r="I20" s="17" t="str">
        <f aca="false">IF($H20="","",IFERROR(VLOOKUP($H20,Tabelas!$E$2:$F$7,2,FALSE()),""))</f>
        <v/>
      </c>
      <c r="J20" s="18" t="str">
        <f aca="false">IF($H20="","",IF(AND(ISNUMBER($G20),$G20&gt;=3420000,$G20&lt;=3780000),"PRIORIDADE",""))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5"/>
      <c r="H21" s="16" t="str">
        <f aca="false">IF(AND($A21="",$B21="",$C21=""),"",IF(AND(TRIM($E21)&lt;&gt;"",ISERROR(SEARCH("ATIV",$E21))),"FORA",IF(OR(ISNUMBER(SEARCH("MEI",$D21)),ISNUMBER(SEARCH("MEI",$F21))),"MEI",IF(AND(TRIM($F21)&lt;&gt;"",ISERROR(SEARCH("SIMPLES",$F21))),"FORA",IF(OR(COUNTIF(Tabelas!$A$2:$A$37,IFERROR(VALUE(LEFT(SUBSTITUTE(TRIM($C21),".",""),2)),0))&gt;0,LEFT(SUBSTITUTE(TRIM($C21),".",""),3)="493"),"A",IF(COUNTIF(Tabelas!$B$2:$B$9,IFERROR(VALUE(LEFT(SUBSTITUTE(TRIM($C21),".",""),2)),0))&gt;0,"B",IF(COUNTIF(Tabelas!$C$2:$C$9,IFERROR(VALUE(LEFT(SUBSTITUTE(TRIM($C21),".",""),2)),0))&gt;0,"D","C")))))))</f>
        <v/>
      </c>
      <c r="I21" s="17" t="str">
        <f aca="false">IF($H21="","",IFERROR(VLOOKUP($H21,Tabelas!$E$2:$F$7,2,FALSE()),""))</f>
        <v/>
      </c>
      <c r="J21" s="18" t="str">
        <f aca="false">IF($H21="","",IF(AND(ISNUMBER($G21),$G21&gt;=3420000,$G21&lt;=3780000),"PRIORIDADE",""))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5"/>
      <c r="H22" s="16" t="str">
        <f aca="false">IF(AND($A22="",$B22="",$C22=""),"",IF(AND(TRIM($E22)&lt;&gt;"",ISERROR(SEARCH("ATIV",$E22))),"FORA",IF(OR(ISNUMBER(SEARCH("MEI",$D22)),ISNUMBER(SEARCH("MEI",$F22))),"MEI",IF(AND(TRIM($F22)&lt;&gt;"",ISERROR(SEARCH("SIMPLES",$F22))),"FORA",IF(OR(COUNTIF(Tabelas!$A$2:$A$37,IFERROR(VALUE(LEFT(SUBSTITUTE(TRIM($C22),".",""),2)),0))&gt;0,LEFT(SUBSTITUTE(TRIM($C22),".",""),3)="493"),"A",IF(COUNTIF(Tabelas!$B$2:$B$9,IFERROR(VALUE(LEFT(SUBSTITUTE(TRIM($C22),".",""),2)),0))&gt;0,"B",IF(COUNTIF(Tabelas!$C$2:$C$9,IFERROR(VALUE(LEFT(SUBSTITUTE(TRIM($C22),".",""),2)),0))&gt;0,"D","C")))))))</f>
        <v/>
      </c>
      <c r="I22" s="17" t="str">
        <f aca="false">IF($H22="","",IFERROR(VLOOKUP($H22,Tabelas!$E$2:$F$7,2,FALSE()),""))</f>
        <v/>
      </c>
      <c r="J22" s="18" t="str">
        <f aca="false">IF($H22="","",IF(AND(ISNUMBER($G22),$G22&gt;=3420000,$G22&lt;=3780000),"PRIORIDADE",""))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5"/>
      <c r="H23" s="16" t="str">
        <f aca="false">IF(AND($A23="",$B23="",$C23=""),"",IF(AND(TRIM($E23)&lt;&gt;"",ISERROR(SEARCH("ATIV",$E23))),"FORA",IF(OR(ISNUMBER(SEARCH("MEI",$D23)),ISNUMBER(SEARCH("MEI",$F23))),"MEI",IF(AND(TRIM($F23)&lt;&gt;"",ISERROR(SEARCH("SIMPLES",$F23))),"FORA",IF(OR(COUNTIF(Tabelas!$A$2:$A$37,IFERROR(VALUE(LEFT(SUBSTITUTE(TRIM($C23),".",""),2)),0))&gt;0,LEFT(SUBSTITUTE(TRIM($C23),".",""),3)="493"),"A",IF(COUNTIF(Tabelas!$B$2:$B$9,IFERROR(VALUE(LEFT(SUBSTITUTE(TRIM($C23),".",""),2)),0))&gt;0,"B",IF(COUNTIF(Tabelas!$C$2:$C$9,IFERROR(VALUE(LEFT(SUBSTITUTE(TRIM($C23),".",""),2)),0))&gt;0,"D","C")))))))</f>
        <v/>
      </c>
      <c r="I23" s="17" t="str">
        <f aca="false">IF($H23="","",IFERROR(VLOOKUP($H23,Tabelas!$E$2:$F$7,2,FALSE()),""))</f>
        <v/>
      </c>
      <c r="J23" s="18" t="str">
        <f aca="false">IF($H23="","",IF(AND(ISNUMBER($G23),$G23&gt;=3420000,$G23&lt;=3780000),"PRIORIDADE",""))</f>
        <v/>
      </c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5"/>
      <c r="H24" s="16" t="str">
        <f aca="false">IF(AND($A24="",$B24="",$C24=""),"",IF(AND(TRIM($E24)&lt;&gt;"",ISERROR(SEARCH("ATIV",$E24))),"FORA",IF(OR(ISNUMBER(SEARCH("MEI",$D24)),ISNUMBER(SEARCH("MEI",$F24))),"MEI",IF(AND(TRIM($F24)&lt;&gt;"",ISERROR(SEARCH("SIMPLES",$F24))),"FORA",IF(OR(COUNTIF(Tabelas!$A$2:$A$37,IFERROR(VALUE(LEFT(SUBSTITUTE(TRIM($C24),".",""),2)),0))&gt;0,LEFT(SUBSTITUTE(TRIM($C24),".",""),3)="493"),"A",IF(COUNTIF(Tabelas!$B$2:$B$9,IFERROR(VALUE(LEFT(SUBSTITUTE(TRIM($C24),".",""),2)),0))&gt;0,"B",IF(COUNTIF(Tabelas!$C$2:$C$9,IFERROR(VALUE(LEFT(SUBSTITUTE(TRIM($C24),".",""),2)),0))&gt;0,"D","C")))))))</f>
        <v/>
      </c>
      <c r="I24" s="17" t="str">
        <f aca="false">IF($H24="","",IFERROR(VLOOKUP($H24,Tabelas!$E$2:$F$7,2,FALSE()),""))</f>
        <v/>
      </c>
      <c r="J24" s="18" t="str">
        <f aca="false">IF($H24="","",IF(AND(ISNUMBER($G24),$G24&gt;=3420000,$G24&lt;=3780000),"PRIORIDADE",""))</f>
        <v/>
      </c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5"/>
      <c r="H25" s="16" t="str">
        <f aca="false">IF(AND($A25="",$B25="",$C25=""),"",IF(AND(TRIM($E25)&lt;&gt;"",ISERROR(SEARCH("ATIV",$E25))),"FORA",IF(OR(ISNUMBER(SEARCH("MEI",$D25)),ISNUMBER(SEARCH("MEI",$F25))),"MEI",IF(AND(TRIM($F25)&lt;&gt;"",ISERROR(SEARCH("SIMPLES",$F25))),"FORA",IF(OR(COUNTIF(Tabelas!$A$2:$A$37,IFERROR(VALUE(LEFT(SUBSTITUTE(TRIM($C25),".",""),2)),0))&gt;0,LEFT(SUBSTITUTE(TRIM($C25),".",""),3)="493"),"A",IF(COUNTIF(Tabelas!$B$2:$B$9,IFERROR(VALUE(LEFT(SUBSTITUTE(TRIM($C25),".",""),2)),0))&gt;0,"B",IF(COUNTIF(Tabelas!$C$2:$C$9,IFERROR(VALUE(LEFT(SUBSTITUTE(TRIM($C25),".",""),2)),0))&gt;0,"D","C")))))))</f>
        <v/>
      </c>
      <c r="I25" s="17" t="str">
        <f aca="false">IF($H25="","",IFERROR(VLOOKUP($H25,Tabelas!$E$2:$F$7,2,FALSE()),""))</f>
        <v/>
      </c>
      <c r="J25" s="18" t="str">
        <f aca="false">IF($H25="","",IF(AND(ISNUMBER($G25),$G25&gt;=3420000,$G25&lt;=3780000),"PRIORIDADE",""))</f>
        <v/>
      </c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5"/>
      <c r="H26" s="16" t="str">
        <f aca="false">IF(AND($A26="",$B26="",$C26=""),"",IF(AND(TRIM($E26)&lt;&gt;"",ISERROR(SEARCH("ATIV",$E26))),"FORA",IF(OR(ISNUMBER(SEARCH("MEI",$D26)),ISNUMBER(SEARCH("MEI",$F26))),"MEI",IF(AND(TRIM($F26)&lt;&gt;"",ISERROR(SEARCH("SIMPLES",$F26))),"FORA",IF(OR(COUNTIF(Tabelas!$A$2:$A$37,IFERROR(VALUE(LEFT(SUBSTITUTE(TRIM($C26),".",""),2)),0))&gt;0,LEFT(SUBSTITUTE(TRIM($C26),".",""),3)="493"),"A",IF(COUNTIF(Tabelas!$B$2:$B$9,IFERROR(VALUE(LEFT(SUBSTITUTE(TRIM($C26),".",""),2)),0))&gt;0,"B",IF(COUNTIF(Tabelas!$C$2:$C$9,IFERROR(VALUE(LEFT(SUBSTITUTE(TRIM($C26),".",""),2)),0))&gt;0,"D","C")))))))</f>
        <v/>
      </c>
      <c r="I26" s="17" t="str">
        <f aca="false">IF($H26="","",IFERROR(VLOOKUP($H26,Tabelas!$E$2:$F$7,2,FALSE()),""))</f>
        <v/>
      </c>
      <c r="J26" s="18" t="str">
        <f aca="false">IF($H26="","",IF(AND(ISNUMBER($G26),$G26&gt;=3420000,$G26&lt;=3780000),"PRIORIDADE",""))</f>
        <v/>
      </c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5"/>
      <c r="H27" s="16" t="str">
        <f aca="false">IF(AND($A27="",$B27="",$C27=""),"",IF(AND(TRIM($E27)&lt;&gt;"",ISERROR(SEARCH("ATIV",$E27))),"FORA",IF(OR(ISNUMBER(SEARCH("MEI",$D27)),ISNUMBER(SEARCH("MEI",$F27))),"MEI",IF(AND(TRIM($F27)&lt;&gt;"",ISERROR(SEARCH("SIMPLES",$F27))),"FORA",IF(OR(COUNTIF(Tabelas!$A$2:$A$37,IFERROR(VALUE(LEFT(SUBSTITUTE(TRIM($C27),".",""),2)),0))&gt;0,LEFT(SUBSTITUTE(TRIM($C27),".",""),3)="493"),"A",IF(COUNTIF(Tabelas!$B$2:$B$9,IFERROR(VALUE(LEFT(SUBSTITUTE(TRIM($C27),".",""),2)),0))&gt;0,"B",IF(COUNTIF(Tabelas!$C$2:$C$9,IFERROR(VALUE(LEFT(SUBSTITUTE(TRIM($C27),".",""),2)),0))&gt;0,"D","C")))))))</f>
        <v/>
      </c>
      <c r="I27" s="17" t="str">
        <f aca="false">IF($H27="","",IFERROR(VLOOKUP($H27,Tabelas!$E$2:$F$7,2,FALSE()),""))</f>
        <v/>
      </c>
      <c r="J27" s="18" t="str">
        <f aca="false">IF($H27="","",IF(AND(ISNUMBER($G27),$G27&gt;=3420000,$G27&lt;=3780000),"PRIORIDADE",""))</f>
        <v/>
      </c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5"/>
      <c r="H28" s="16" t="str">
        <f aca="false">IF(AND($A28="",$B28="",$C28=""),"",IF(AND(TRIM($E28)&lt;&gt;"",ISERROR(SEARCH("ATIV",$E28))),"FORA",IF(OR(ISNUMBER(SEARCH("MEI",$D28)),ISNUMBER(SEARCH("MEI",$F28))),"MEI",IF(AND(TRIM($F28)&lt;&gt;"",ISERROR(SEARCH("SIMPLES",$F28))),"FORA",IF(OR(COUNTIF(Tabelas!$A$2:$A$37,IFERROR(VALUE(LEFT(SUBSTITUTE(TRIM($C28),".",""),2)),0))&gt;0,LEFT(SUBSTITUTE(TRIM($C28),".",""),3)="493"),"A",IF(COUNTIF(Tabelas!$B$2:$B$9,IFERROR(VALUE(LEFT(SUBSTITUTE(TRIM($C28),".",""),2)),0))&gt;0,"B",IF(COUNTIF(Tabelas!$C$2:$C$9,IFERROR(VALUE(LEFT(SUBSTITUTE(TRIM($C28),".",""),2)),0))&gt;0,"D","C")))))))</f>
        <v/>
      </c>
      <c r="I28" s="17" t="str">
        <f aca="false">IF($H28="","",IFERROR(VLOOKUP($H28,Tabelas!$E$2:$F$7,2,FALSE()),""))</f>
        <v/>
      </c>
      <c r="J28" s="18" t="str">
        <f aca="false">IF($H28="","",IF(AND(ISNUMBER($G28),$G28&gt;=3420000,$G28&lt;=3780000),"PRIORIDADE",""))</f>
        <v/>
      </c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5"/>
      <c r="H29" s="16" t="str">
        <f aca="false">IF(AND($A29="",$B29="",$C29=""),"",IF(AND(TRIM($E29)&lt;&gt;"",ISERROR(SEARCH("ATIV",$E29))),"FORA",IF(OR(ISNUMBER(SEARCH("MEI",$D29)),ISNUMBER(SEARCH("MEI",$F29))),"MEI",IF(AND(TRIM($F29)&lt;&gt;"",ISERROR(SEARCH("SIMPLES",$F29))),"FORA",IF(OR(COUNTIF(Tabelas!$A$2:$A$37,IFERROR(VALUE(LEFT(SUBSTITUTE(TRIM($C29),".",""),2)),0))&gt;0,LEFT(SUBSTITUTE(TRIM($C29),".",""),3)="493"),"A",IF(COUNTIF(Tabelas!$B$2:$B$9,IFERROR(VALUE(LEFT(SUBSTITUTE(TRIM($C29),".",""),2)),0))&gt;0,"B",IF(COUNTIF(Tabelas!$C$2:$C$9,IFERROR(VALUE(LEFT(SUBSTITUTE(TRIM($C29),".",""),2)),0))&gt;0,"D","C")))))))</f>
        <v/>
      </c>
      <c r="I29" s="17" t="str">
        <f aca="false">IF($H29="","",IFERROR(VLOOKUP($H29,Tabelas!$E$2:$F$7,2,FALSE()),""))</f>
        <v/>
      </c>
      <c r="J29" s="18" t="str">
        <f aca="false">IF($H29="","",IF(AND(ISNUMBER($G29),$G29&gt;=3420000,$G29&lt;=3780000),"PRIORIDADE",""))</f>
        <v/>
      </c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5"/>
      <c r="H30" s="16" t="str">
        <f aca="false">IF(AND($A30="",$B30="",$C30=""),"",IF(AND(TRIM($E30)&lt;&gt;"",ISERROR(SEARCH("ATIV",$E30))),"FORA",IF(OR(ISNUMBER(SEARCH("MEI",$D30)),ISNUMBER(SEARCH("MEI",$F30))),"MEI",IF(AND(TRIM($F30)&lt;&gt;"",ISERROR(SEARCH("SIMPLES",$F30))),"FORA",IF(OR(COUNTIF(Tabelas!$A$2:$A$37,IFERROR(VALUE(LEFT(SUBSTITUTE(TRIM($C30),".",""),2)),0))&gt;0,LEFT(SUBSTITUTE(TRIM($C30),".",""),3)="493"),"A",IF(COUNTIF(Tabelas!$B$2:$B$9,IFERROR(VALUE(LEFT(SUBSTITUTE(TRIM($C30),".",""),2)),0))&gt;0,"B",IF(COUNTIF(Tabelas!$C$2:$C$9,IFERROR(VALUE(LEFT(SUBSTITUTE(TRIM($C30),".",""),2)),0))&gt;0,"D","C")))))))</f>
        <v/>
      </c>
      <c r="I30" s="17" t="str">
        <f aca="false">IF($H30="","",IFERROR(VLOOKUP($H30,Tabelas!$E$2:$F$7,2,FALSE()),""))</f>
        <v/>
      </c>
      <c r="J30" s="18" t="str">
        <f aca="false">IF($H30="","",IF(AND(ISNUMBER($G30),$G30&gt;=3420000,$G30&lt;=3780000),"PRIORIDADE",""))</f>
        <v/>
      </c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5"/>
      <c r="H31" s="16" t="str">
        <f aca="false">IF(AND($A31="",$B31="",$C31=""),"",IF(AND(TRIM($E31)&lt;&gt;"",ISERROR(SEARCH("ATIV",$E31))),"FORA",IF(OR(ISNUMBER(SEARCH("MEI",$D31)),ISNUMBER(SEARCH("MEI",$F31))),"MEI",IF(AND(TRIM($F31)&lt;&gt;"",ISERROR(SEARCH("SIMPLES",$F31))),"FORA",IF(OR(COUNTIF(Tabelas!$A$2:$A$37,IFERROR(VALUE(LEFT(SUBSTITUTE(TRIM($C31),".",""),2)),0))&gt;0,LEFT(SUBSTITUTE(TRIM($C31),".",""),3)="493"),"A",IF(COUNTIF(Tabelas!$B$2:$B$9,IFERROR(VALUE(LEFT(SUBSTITUTE(TRIM($C31),".",""),2)),0))&gt;0,"B",IF(COUNTIF(Tabelas!$C$2:$C$9,IFERROR(VALUE(LEFT(SUBSTITUTE(TRIM($C31),".",""),2)),0))&gt;0,"D","C")))))))</f>
        <v/>
      </c>
      <c r="I31" s="17" t="str">
        <f aca="false">IF($H31="","",IFERROR(VLOOKUP($H31,Tabelas!$E$2:$F$7,2,FALSE()),""))</f>
        <v/>
      </c>
      <c r="J31" s="18" t="str">
        <f aca="false">IF($H31="","",IF(AND(ISNUMBER($G31),$G31&gt;=3420000,$G31&lt;=3780000),"PRIORIDADE",""))</f>
        <v/>
      </c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5"/>
      <c r="H32" s="16" t="str">
        <f aca="false">IF(AND($A32="",$B32="",$C32=""),"",IF(AND(TRIM($E32)&lt;&gt;"",ISERROR(SEARCH("ATIV",$E32))),"FORA",IF(OR(ISNUMBER(SEARCH("MEI",$D32)),ISNUMBER(SEARCH("MEI",$F32))),"MEI",IF(AND(TRIM($F32)&lt;&gt;"",ISERROR(SEARCH("SIMPLES",$F32))),"FORA",IF(OR(COUNTIF(Tabelas!$A$2:$A$37,IFERROR(VALUE(LEFT(SUBSTITUTE(TRIM($C32),".",""),2)),0))&gt;0,LEFT(SUBSTITUTE(TRIM($C32),".",""),3)="493"),"A",IF(COUNTIF(Tabelas!$B$2:$B$9,IFERROR(VALUE(LEFT(SUBSTITUTE(TRIM($C32),".",""),2)),0))&gt;0,"B",IF(COUNTIF(Tabelas!$C$2:$C$9,IFERROR(VALUE(LEFT(SUBSTITUTE(TRIM($C32),".",""),2)),0))&gt;0,"D","C")))))))</f>
        <v/>
      </c>
      <c r="I32" s="17" t="str">
        <f aca="false">IF($H32="","",IFERROR(VLOOKUP($H32,Tabelas!$E$2:$F$7,2,FALSE()),""))</f>
        <v/>
      </c>
      <c r="J32" s="18" t="str">
        <f aca="false">IF($H32="","",IF(AND(ISNUMBER($G32),$G32&gt;=3420000,$G32&lt;=3780000),"PRIORIDADE",""))</f>
        <v/>
      </c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5"/>
      <c r="H33" s="16" t="str">
        <f aca="false">IF(AND($A33="",$B33="",$C33=""),"",IF(AND(TRIM($E33)&lt;&gt;"",ISERROR(SEARCH("ATIV",$E33))),"FORA",IF(OR(ISNUMBER(SEARCH("MEI",$D33)),ISNUMBER(SEARCH("MEI",$F33))),"MEI",IF(AND(TRIM($F33)&lt;&gt;"",ISERROR(SEARCH("SIMPLES",$F33))),"FORA",IF(OR(COUNTIF(Tabelas!$A$2:$A$37,IFERROR(VALUE(LEFT(SUBSTITUTE(TRIM($C33),".",""),2)),0))&gt;0,LEFT(SUBSTITUTE(TRIM($C33),".",""),3)="493"),"A",IF(COUNTIF(Tabelas!$B$2:$B$9,IFERROR(VALUE(LEFT(SUBSTITUTE(TRIM($C33),".",""),2)),0))&gt;0,"B",IF(COUNTIF(Tabelas!$C$2:$C$9,IFERROR(VALUE(LEFT(SUBSTITUTE(TRIM($C33),".",""),2)),0))&gt;0,"D","C")))))))</f>
        <v/>
      </c>
      <c r="I33" s="17" t="str">
        <f aca="false">IF($H33="","",IFERROR(VLOOKUP($H33,Tabelas!$E$2:$F$7,2,FALSE()),""))</f>
        <v/>
      </c>
      <c r="J33" s="18" t="str">
        <f aca="false">IF($H33="","",IF(AND(ISNUMBER($G33),$G33&gt;=3420000,$G33&lt;=3780000),"PRIORIDADE",""))</f>
        <v/>
      </c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5"/>
      <c r="H34" s="16" t="str">
        <f aca="false">IF(AND($A34="",$B34="",$C34=""),"",IF(AND(TRIM($E34)&lt;&gt;"",ISERROR(SEARCH("ATIV",$E34))),"FORA",IF(OR(ISNUMBER(SEARCH("MEI",$D34)),ISNUMBER(SEARCH("MEI",$F34))),"MEI",IF(AND(TRIM($F34)&lt;&gt;"",ISERROR(SEARCH("SIMPLES",$F34))),"FORA",IF(OR(COUNTIF(Tabelas!$A$2:$A$37,IFERROR(VALUE(LEFT(SUBSTITUTE(TRIM($C34),".",""),2)),0))&gt;0,LEFT(SUBSTITUTE(TRIM($C34),".",""),3)="493"),"A",IF(COUNTIF(Tabelas!$B$2:$B$9,IFERROR(VALUE(LEFT(SUBSTITUTE(TRIM($C34),".",""),2)),0))&gt;0,"B",IF(COUNTIF(Tabelas!$C$2:$C$9,IFERROR(VALUE(LEFT(SUBSTITUTE(TRIM($C34),".",""),2)),0))&gt;0,"D","C")))))))</f>
        <v/>
      </c>
      <c r="I34" s="17" t="str">
        <f aca="false">IF($H34="","",IFERROR(VLOOKUP($H34,Tabelas!$E$2:$F$7,2,FALSE()),""))</f>
        <v/>
      </c>
      <c r="J34" s="18" t="str">
        <f aca="false">IF($H34="","",IF(AND(ISNUMBER($G34),$G34&gt;=3420000,$G34&lt;=3780000),"PRIORIDADE",""))</f>
        <v/>
      </c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5"/>
      <c r="H35" s="16" t="str">
        <f aca="false">IF(AND($A35="",$B35="",$C35=""),"",IF(AND(TRIM($E35)&lt;&gt;"",ISERROR(SEARCH("ATIV",$E35))),"FORA",IF(OR(ISNUMBER(SEARCH("MEI",$D35)),ISNUMBER(SEARCH("MEI",$F35))),"MEI",IF(AND(TRIM($F35)&lt;&gt;"",ISERROR(SEARCH("SIMPLES",$F35))),"FORA",IF(OR(COUNTIF(Tabelas!$A$2:$A$37,IFERROR(VALUE(LEFT(SUBSTITUTE(TRIM($C35),".",""),2)),0))&gt;0,LEFT(SUBSTITUTE(TRIM($C35),".",""),3)="493"),"A",IF(COUNTIF(Tabelas!$B$2:$B$9,IFERROR(VALUE(LEFT(SUBSTITUTE(TRIM($C35),".",""),2)),0))&gt;0,"B",IF(COUNTIF(Tabelas!$C$2:$C$9,IFERROR(VALUE(LEFT(SUBSTITUTE(TRIM($C35),".",""),2)),0))&gt;0,"D","C")))))))</f>
        <v/>
      </c>
      <c r="I35" s="17" t="str">
        <f aca="false">IF($H35="","",IFERROR(VLOOKUP($H35,Tabelas!$E$2:$F$7,2,FALSE()),""))</f>
        <v/>
      </c>
      <c r="J35" s="18" t="str">
        <f aca="false">IF($H35="","",IF(AND(ISNUMBER($G35),$G35&gt;=3420000,$G35&lt;=3780000),"PRIORIDADE",""))</f>
        <v/>
      </c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5"/>
      <c r="H36" s="16" t="str">
        <f aca="false">IF(AND($A36="",$B36="",$C36=""),"",IF(AND(TRIM($E36)&lt;&gt;"",ISERROR(SEARCH("ATIV",$E36))),"FORA",IF(OR(ISNUMBER(SEARCH("MEI",$D36)),ISNUMBER(SEARCH("MEI",$F36))),"MEI",IF(AND(TRIM($F36)&lt;&gt;"",ISERROR(SEARCH("SIMPLES",$F36))),"FORA",IF(OR(COUNTIF(Tabelas!$A$2:$A$37,IFERROR(VALUE(LEFT(SUBSTITUTE(TRIM($C36),".",""),2)),0))&gt;0,LEFT(SUBSTITUTE(TRIM($C36),".",""),3)="493"),"A",IF(COUNTIF(Tabelas!$B$2:$B$9,IFERROR(VALUE(LEFT(SUBSTITUTE(TRIM($C36),".",""),2)),0))&gt;0,"B",IF(COUNTIF(Tabelas!$C$2:$C$9,IFERROR(VALUE(LEFT(SUBSTITUTE(TRIM($C36),".",""),2)),0))&gt;0,"D","C")))))))</f>
        <v/>
      </c>
      <c r="I36" s="17" t="str">
        <f aca="false">IF($H36="","",IFERROR(VLOOKUP($H36,Tabelas!$E$2:$F$7,2,FALSE()),""))</f>
        <v/>
      </c>
      <c r="J36" s="18" t="str">
        <f aca="false">IF($H36="","",IF(AND(ISNUMBER($G36),$G36&gt;=3420000,$G36&lt;=3780000),"PRIORIDADE",""))</f>
        <v/>
      </c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5"/>
      <c r="H37" s="16" t="str">
        <f aca="false">IF(AND($A37="",$B37="",$C37=""),"",IF(AND(TRIM($E37)&lt;&gt;"",ISERROR(SEARCH("ATIV",$E37))),"FORA",IF(OR(ISNUMBER(SEARCH("MEI",$D37)),ISNUMBER(SEARCH("MEI",$F37))),"MEI",IF(AND(TRIM($F37)&lt;&gt;"",ISERROR(SEARCH("SIMPLES",$F37))),"FORA",IF(OR(COUNTIF(Tabelas!$A$2:$A$37,IFERROR(VALUE(LEFT(SUBSTITUTE(TRIM($C37),".",""),2)),0))&gt;0,LEFT(SUBSTITUTE(TRIM($C37),".",""),3)="493"),"A",IF(COUNTIF(Tabelas!$B$2:$B$9,IFERROR(VALUE(LEFT(SUBSTITUTE(TRIM($C37),".",""),2)),0))&gt;0,"B",IF(COUNTIF(Tabelas!$C$2:$C$9,IFERROR(VALUE(LEFT(SUBSTITUTE(TRIM($C37),".",""),2)),0))&gt;0,"D","C")))))))</f>
        <v/>
      </c>
      <c r="I37" s="17" t="str">
        <f aca="false">IF($H37="","",IFERROR(VLOOKUP($H37,Tabelas!$E$2:$F$7,2,FALSE()),""))</f>
        <v/>
      </c>
      <c r="J37" s="18" t="str">
        <f aca="false">IF($H37="","",IF(AND(ISNUMBER($G37),$G37&gt;=3420000,$G37&lt;=3780000),"PRIORIDADE",""))</f>
        <v/>
      </c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5"/>
      <c r="H38" s="16" t="str">
        <f aca="false">IF(AND($A38="",$B38="",$C38=""),"",IF(AND(TRIM($E38)&lt;&gt;"",ISERROR(SEARCH("ATIV",$E38))),"FORA",IF(OR(ISNUMBER(SEARCH("MEI",$D38)),ISNUMBER(SEARCH("MEI",$F38))),"MEI",IF(AND(TRIM($F38)&lt;&gt;"",ISERROR(SEARCH("SIMPLES",$F38))),"FORA",IF(OR(COUNTIF(Tabelas!$A$2:$A$37,IFERROR(VALUE(LEFT(SUBSTITUTE(TRIM($C38),".",""),2)),0))&gt;0,LEFT(SUBSTITUTE(TRIM($C38),".",""),3)="493"),"A",IF(COUNTIF(Tabelas!$B$2:$B$9,IFERROR(VALUE(LEFT(SUBSTITUTE(TRIM($C38),".",""),2)),0))&gt;0,"B",IF(COUNTIF(Tabelas!$C$2:$C$9,IFERROR(VALUE(LEFT(SUBSTITUTE(TRIM($C38),".",""),2)),0))&gt;0,"D","C")))))))</f>
        <v/>
      </c>
      <c r="I38" s="17" t="str">
        <f aca="false">IF($H38="","",IFERROR(VLOOKUP($H38,Tabelas!$E$2:$F$7,2,FALSE()),""))</f>
        <v/>
      </c>
      <c r="J38" s="18" t="str">
        <f aca="false">IF($H38="","",IF(AND(ISNUMBER($G38),$G38&gt;=3420000,$G38&lt;=3780000),"PRIORIDADE",""))</f>
        <v/>
      </c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5"/>
      <c r="H39" s="16" t="str">
        <f aca="false">IF(AND($A39="",$B39="",$C39=""),"",IF(AND(TRIM($E39)&lt;&gt;"",ISERROR(SEARCH("ATIV",$E39))),"FORA",IF(OR(ISNUMBER(SEARCH("MEI",$D39)),ISNUMBER(SEARCH("MEI",$F39))),"MEI",IF(AND(TRIM($F39)&lt;&gt;"",ISERROR(SEARCH("SIMPLES",$F39))),"FORA",IF(OR(COUNTIF(Tabelas!$A$2:$A$37,IFERROR(VALUE(LEFT(SUBSTITUTE(TRIM($C39),".",""),2)),0))&gt;0,LEFT(SUBSTITUTE(TRIM($C39),".",""),3)="493"),"A",IF(COUNTIF(Tabelas!$B$2:$B$9,IFERROR(VALUE(LEFT(SUBSTITUTE(TRIM($C39),".",""),2)),0))&gt;0,"B",IF(COUNTIF(Tabelas!$C$2:$C$9,IFERROR(VALUE(LEFT(SUBSTITUTE(TRIM($C39),".",""),2)),0))&gt;0,"D","C")))))))</f>
        <v/>
      </c>
      <c r="I39" s="17" t="str">
        <f aca="false">IF($H39="","",IFERROR(VLOOKUP($H39,Tabelas!$E$2:$F$7,2,FALSE()),""))</f>
        <v/>
      </c>
      <c r="J39" s="18" t="str">
        <f aca="false">IF($H39="","",IF(AND(ISNUMBER($G39),$G39&gt;=3420000,$G39&lt;=3780000),"PRIORIDADE",""))</f>
        <v/>
      </c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5"/>
      <c r="H40" s="16" t="str">
        <f aca="false">IF(AND($A40="",$B40="",$C40=""),"",IF(AND(TRIM($E40)&lt;&gt;"",ISERROR(SEARCH("ATIV",$E40))),"FORA",IF(OR(ISNUMBER(SEARCH("MEI",$D40)),ISNUMBER(SEARCH("MEI",$F40))),"MEI",IF(AND(TRIM($F40)&lt;&gt;"",ISERROR(SEARCH("SIMPLES",$F40))),"FORA",IF(OR(COUNTIF(Tabelas!$A$2:$A$37,IFERROR(VALUE(LEFT(SUBSTITUTE(TRIM($C40),".",""),2)),0))&gt;0,LEFT(SUBSTITUTE(TRIM($C40),".",""),3)="493"),"A",IF(COUNTIF(Tabelas!$B$2:$B$9,IFERROR(VALUE(LEFT(SUBSTITUTE(TRIM($C40),".",""),2)),0))&gt;0,"B",IF(COUNTIF(Tabelas!$C$2:$C$9,IFERROR(VALUE(LEFT(SUBSTITUTE(TRIM($C40),".",""),2)),0))&gt;0,"D","C")))))))</f>
        <v/>
      </c>
      <c r="I40" s="17" t="str">
        <f aca="false">IF($H40="","",IFERROR(VLOOKUP($H40,Tabelas!$E$2:$F$7,2,FALSE()),""))</f>
        <v/>
      </c>
      <c r="J40" s="18" t="str">
        <f aca="false">IF($H40="","",IF(AND(ISNUMBER($G40),$G40&gt;=3420000,$G40&lt;=3780000),"PRIORIDADE",""))</f>
        <v/>
      </c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5"/>
      <c r="H41" s="16" t="str">
        <f aca="false">IF(AND($A41="",$B41="",$C41=""),"",IF(AND(TRIM($E41)&lt;&gt;"",ISERROR(SEARCH("ATIV",$E41))),"FORA",IF(OR(ISNUMBER(SEARCH("MEI",$D41)),ISNUMBER(SEARCH("MEI",$F41))),"MEI",IF(AND(TRIM($F41)&lt;&gt;"",ISERROR(SEARCH("SIMPLES",$F41))),"FORA",IF(OR(COUNTIF(Tabelas!$A$2:$A$37,IFERROR(VALUE(LEFT(SUBSTITUTE(TRIM($C41),".",""),2)),0))&gt;0,LEFT(SUBSTITUTE(TRIM($C41),".",""),3)="493"),"A",IF(COUNTIF(Tabelas!$B$2:$B$9,IFERROR(VALUE(LEFT(SUBSTITUTE(TRIM($C41),".",""),2)),0))&gt;0,"B",IF(COUNTIF(Tabelas!$C$2:$C$9,IFERROR(VALUE(LEFT(SUBSTITUTE(TRIM($C41),".",""),2)),0))&gt;0,"D","C")))))))</f>
        <v/>
      </c>
      <c r="I41" s="17" t="str">
        <f aca="false">IF($H41="","",IFERROR(VLOOKUP($H41,Tabelas!$E$2:$F$7,2,FALSE()),""))</f>
        <v/>
      </c>
      <c r="J41" s="18" t="str">
        <f aca="false">IF($H41="","",IF(AND(ISNUMBER($G41),$G41&gt;=3420000,$G41&lt;=3780000),"PRIORIDADE",""))</f>
        <v/>
      </c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5"/>
      <c r="H42" s="16" t="str">
        <f aca="false">IF(AND($A42="",$B42="",$C42=""),"",IF(AND(TRIM($E42)&lt;&gt;"",ISERROR(SEARCH("ATIV",$E42))),"FORA",IF(OR(ISNUMBER(SEARCH("MEI",$D42)),ISNUMBER(SEARCH("MEI",$F42))),"MEI",IF(AND(TRIM($F42)&lt;&gt;"",ISERROR(SEARCH("SIMPLES",$F42))),"FORA",IF(OR(COUNTIF(Tabelas!$A$2:$A$37,IFERROR(VALUE(LEFT(SUBSTITUTE(TRIM($C42),".",""),2)),0))&gt;0,LEFT(SUBSTITUTE(TRIM($C42),".",""),3)="493"),"A",IF(COUNTIF(Tabelas!$B$2:$B$9,IFERROR(VALUE(LEFT(SUBSTITUTE(TRIM($C42),".",""),2)),0))&gt;0,"B",IF(COUNTIF(Tabelas!$C$2:$C$9,IFERROR(VALUE(LEFT(SUBSTITUTE(TRIM($C42),".",""),2)),0))&gt;0,"D","C")))))))</f>
        <v/>
      </c>
      <c r="I42" s="17" t="str">
        <f aca="false">IF($H42="","",IFERROR(VLOOKUP($H42,Tabelas!$E$2:$F$7,2,FALSE()),""))</f>
        <v/>
      </c>
      <c r="J42" s="18" t="str">
        <f aca="false">IF($H42="","",IF(AND(ISNUMBER($G42),$G42&gt;=3420000,$G42&lt;=3780000),"PRIORIDADE",""))</f>
        <v/>
      </c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5"/>
      <c r="H43" s="16" t="str">
        <f aca="false">IF(AND($A43="",$B43="",$C43=""),"",IF(AND(TRIM($E43)&lt;&gt;"",ISERROR(SEARCH("ATIV",$E43))),"FORA",IF(OR(ISNUMBER(SEARCH("MEI",$D43)),ISNUMBER(SEARCH("MEI",$F43))),"MEI",IF(AND(TRIM($F43)&lt;&gt;"",ISERROR(SEARCH("SIMPLES",$F43))),"FORA",IF(OR(COUNTIF(Tabelas!$A$2:$A$37,IFERROR(VALUE(LEFT(SUBSTITUTE(TRIM($C43),".",""),2)),0))&gt;0,LEFT(SUBSTITUTE(TRIM($C43),".",""),3)="493"),"A",IF(COUNTIF(Tabelas!$B$2:$B$9,IFERROR(VALUE(LEFT(SUBSTITUTE(TRIM($C43),".",""),2)),0))&gt;0,"B",IF(COUNTIF(Tabelas!$C$2:$C$9,IFERROR(VALUE(LEFT(SUBSTITUTE(TRIM($C43),".",""),2)),0))&gt;0,"D","C")))))))</f>
        <v/>
      </c>
      <c r="I43" s="17" t="str">
        <f aca="false">IF($H43="","",IFERROR(VLOOKUP($H43,Tabelas!$E$2:$F$7,2,FALSE()),""))</f>
        <v/>
      </c>
      <c r="J43" s="18" t="str">
        <f aca="false">IF($H43="","",IF(AND(ISNUMBER($G43),$G43&gt;=3420000,$G43&lt;=3780000),"PRIORIDADE",""))</f>
        <v/>
      </c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5"/>
      <c r="H44" s="16" t="str">
        <f aca="false">IF(AND($A44="",$B44="",$C44=""),"",IF(AND(TRIM($E44)&lt;&gt;"",ISERROR(SEARCH("ATIV",$E44))),"FORA",IF(OR(ISNUMBER(SEARCH("MEI",$D44)),ISNUMBER(SEARCH("MEI",$F44))),"MEI",IF(AND(TRIM($F44)&lt;&gt;"",ISERROR(SEARCH("SIMPLES",$F44))),"FORA",IF(OR(COUNTIF(Tabelas!$A$2:$A$37,IFERROR(VALUE(LEFT(SUBSTITUTE(TRIM($C44),".",""),2)),0))&gt;0,LEFT(SUBSTITUTE(TRIM($C44),".",""),3)="493"),"A",IF(COUNTIF(Tabelas!$B$2:$B$9,IFERROR(VALUE(LEFT(SUBSTITUTE(TRIM($C44),".",""),2)),0))&gt;0,"B",IF(COUNTIF(Tabelas!$C$2:$C$9,IFERROR(VALUE(LEFT(SUBSTITUTE(TRIM($C44),".",""),2)),0))&gt;0,"D","C")))))))</f>
        <v/>
      </c>
      <c r="I44" s="17" t="str">
        <f aca="false">IF($H44="","",IFERROR(VLOOKUP($H44,Tabelas!$E$2:$F$7,2,FALSE()),""))</f>
        <v/>
      </c>
      <c r="J44" s="18" t="str">
        <f aca="false">IF($H44="","",IF(AND(ISNUMBER($G44),$G44&gt;=3420000,$G44&lt;=3780000),"PRIORIDADE",""))</f>
        <v/>
      </c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5"/>
      <c r="H45" s="16" t="str">
        <f aca="false">IF(AND($A45="",$B45="",$C45=""),"",IF(AND(TRIM($E45)&lt;&gt;"",ISERROR(SEARCH("ATIV",$E45))),"FORA",IF(OR(ISNUMBER(SEARCH("MEI",$D45)),ISNUMBER(SEARCH("MEI",$F45))),"MEI",IF(AND(TRIM($F45)&lt;&gt;"",ISERROR(SEARCH("SIMPLES",$F45))),"FORA",IF(OR(COUNTIF(Tabelas!$A$2:$A$37,IFERROR(VALUE(LEFT(SUBSTITUTE(TRIM($C45),".",""),2)),0))&gt;0,LEFT(SUBSTITUTE(TRIM($C45),".",""),3)="493"),"A",IF(COUNTIF(Tabelas!$B$2:$B$9,IFERROR(VALUE(LEFT(SUBSTITUTE(TRIM($C45),".",""),2)),0))&gt;0,"B",IF(COUNTIF(Tabelas!$C$2:$C$9,IFERROR(VALUE(LEFT(SUBSTITUTE(TRIM($C45),".",""),2)),0))&gt;0,"D","C")))))))</f>
        <v/>
      </c>
      <c r="I45" s="17" t="str">
        <f aca="false">IF($H45="","",IFERROR(VLOOKUP($H45,Tabelas!$E$2:$F$7,2,FALSE()),""))</f>
        <v/>
      </c>
      <c r="J45" s="18" t="str">
        <f aca="false">IF($H45="","",IF(AND(ISNUMBER($G45),$G45&gt;=3420000,$G45&lt;=3780000),"PRIORIDADE",""))</f>
        <v/>
      </c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5"/>
      <c r="H46" s="16" t="str">
        <f aca="false">IF(AND($A46="",$B46="",$C46=""),"",IF(AND(TRIM($E46)&lt;&gt;"",ISERROR(SEARCH("ATIV",$E46))),"FORA",IF(OR(ISNUMBER(SEARCH("MEI",$D46)),ISNUMBER(SEARCH("MEI",$F46))),"MEI",IF(AND(TRIM($F46)&lt;&gt;"",ISERROR(SEARCH("SIMPLES",$F46))),"FORA",IF(OR(COUNTIF(Tabelas!$A$2:$A$37,IFERROR(VALUE(LEFT(SUBSTITUTE(TRIM($C46),".",""),2)),0))&gt;0,LEFT(SUBSTITUTE(TRIM($C46),".",""),3)="493"),"A",IF(COUNTIF(Tabelas!$B$2:$B$9,IFERROR(VALUE(LEFT(SUBSTITUTE(TRIM($C46),".",""),2)),0))&gt;0,"B",IF(COUNTIF(Tabelas!$C$2:$C$9,IFERROR(VALUE(LEFT(SUBSTITUTE(TRIM($C46),".",""),2)),0))&gt;0,"D","C")))))))</f>
        <v/>
      </c>
      <c r="I46" s="17" t="str">
        <f aca="false">IF($H46="","",IFERROR(VLOOKUP($H46,Tabelas!$E$2:$F$7,2,FALSE()),""))</f>
        <v/>
      </c>
      <c r="J46" s="18" t="str">
        <f aca="false">IF($H46="","",IF(AND(ISNUMBER($G46),$G46&gt;=3420000,$G46&lt;=3780000),"PRIORIDADE",""))</f>
        <v/>
      </c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5"/>
      <c r="H47" s="16" t="str">
        <f aca="false">IF(AND($A47="",$B47="",$C47=""),"",IF(AND(TRIM($E47)&lt;&gt;"",ISERROR(SEARCH("ATIV",$E47))),"FORA",IF(OR(ISNUMBER(SEARCH("MEI",$D47)),ISNUMBER(SEARCH("MEI",$F47))),"MEI",IF(AND(TRIM($F47)&lt;&gt;"",ISERROR(SEARCH("SIMPLES",$F47))),"FORA",IF(OR(COUNTIF(Tabelas!$A$2:$A$37,IFERROR(VALUE(LEFT(SUBSTITUTE(TRIM($C47),".",""),2)),0))&gt;0,LEFT(SUBSTITUTE(TRIM($C47),".",""),3)="493"),"A",IF(COUNTIF(Tabelas!$B$2:$B$9,IFERROR(VALUE(LEFT(SUBSTITUTE(TRIM($C47),".",""),2)),0))&gt;0,"B",IF(COUNTIF(Tabelas!$C$2:$C$9,IFERROR(VALUE(LEFT(SUBSTITUTE(TRIM($C47),".",""),2)),0))&gt;0,"D","C")))))))</f>
        <v/>
      </c>
      <c r="I47" s="17" t="str">
        <f aca="false">IF($H47="","",IFERROR(VLOOKUP($H47,Tabelas!$E$2:$F$7,2,FALSE()),""))</f>
        <v/>
      </c>
      <c r="J47" s="18" t="str">
        <f aca="false">IF($H47="","",IF(AND(ISNUMBER($G47),$G47&gt;=3420000,$G47&lt;=3780000),"PRIORIDADE",""))</f>
        <v/>
      </c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5"/>
      <c r="H48" s="16" t="str">
        <f aca="false">IF(AND($A48="",$B48="",$C48=""),"",IF(AND(TRIM($E48)&lt;&gt;"",ISERROR(SEARCH("ATIV",$E48))),"FORA",IF(OR(ISNUMBER(SEARCH("MEI",$D48)),ISNUMBER(SEARCH("MEI",$F48))),"MEI",IF(AND(TRIM($F48)&lt;&gt;"",ISERROR(SEARCH("SIMPLES",$F48))),"FORA",IF(OR(COUNTIF(Tabelas!$A$2:$A$37,IFERROR(VALUE(LEFT(SUBSTITUTE(TRIM($C48),".",""),2)),0))&gt;0,LEFT(SUBSTITUTE(TRIM($C48),".",""),3)="493"),"A",IF(COUNTIF(Tabelas!$B$2:$B$9,IFERROR(VALUE(LEFT(SUBSTITUTE(TRIM($C48),".",""),2)),0))&gt;0,"B",IF(COUNTIF(Tabelas!$C$2:$C$9,IFERROR(VALUE(LEFT(SUBSTITUTE(TRIM($C48),".",""),2)),0))&gt;0,"D","C")))))))</f>
        <v/>
      </c>
      <c r="I48" s="17" t="str">
        <f aca="false">IF($H48="","",IFERROR(VLOOKUP($H48,Tabelas!$E$2:$F$7,2,FALSE()),""))</f>
        <v/>
      </c>
      <c r="J48" s="18" t="str">
        <f aca="false">IF($H48="","",IF(AND(ISNUMBER($G48),$G48&gt;=3420000,$G48&lt;=3780000),"PRIORIDADE",""))</f>
        <v/>
      </c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5"/>
      <c r="H49" s="16" t="str">
        <f aca="false">IF(AND($A49="",$B49="",$C49=""),"",IF(AND(TRIM($E49)&lt;&gt;"",ISERROR(SEARCH("ATIV",$E49))),"FORA",IF(OR(ISNUMBER(SEARCH("MEI",$D49)),ISNUMBER(SEARCH("MEI",$F49))),"MEI",IF(AND(TRIM($F49)&lt;&gt;"",ISERROR(SEARCH("SIMPLES",$F49))),"FORA",IF(OR(COUNTIF(Tabelas!$A$2:$A$37,IFERROR(VALUE(LEFT(SUBSTITUTE(TRIM($C49),".",""),2)),0))&gt;0,LEFT(SUBSTITUTE(TRIM($C49),".",""),3)="493"),"A",IF(COUNTIF(Tabelas!$B$2:$B$9,IFERROR(VALUE(LEFT(SUBSTITUTE(TRIM($C49),".",""),2)),0))&gt;0,"B",IF(COUNTIF(Tabelas!$C$2:$C$9,IFERROR(VALUE(LEFT(SUBSTITUTE(TRIM($C49),".",""),2)),0))&gt;0,"D","C")))))))</f>
        <v/>
      </c>
      <c r="I49" s="17" t="str">
        <f aca="false">IF($H49="","",IFERROR(VLOOKUP($H49,Tabelas!$E$2:$F$7,2,FALSE()),""))</f>
        <v/>
      </c>
      <c r="J49" s="18" t="str">
        <f aca="false">IF($H49="","",IF(AND(ISNUMBER($G49),$G49&gt;=3420000,$G49&lt;=3780000),"PRIORIDADE",""))</f>
        <v/>
      </c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5"/>
      <c r="H50" s="16" t="str">
        <f aca="false">IF(AND($A50="",$B50="",$C50=""),"",IF(AND(TRIM($E50)&lt;&gt;"",ISERROR(SEARCH("ATIV",$E50))),"FORA",IF(OR(ISNUMBER(SEARCH("MEI",$D50)),ISNUMBER(SEARCH("MEI",$F50))),"MEI",IF(AND(TRIM($F50)&lt;&gt;"",ISERROR(SEARCH("SIMPLES",$F50))),"FORA",IF(OR(COUNTIF(Tabelas!$A$2:$A$37,IFERROR(VALUE(LEFT(SUBSTITUTE(TRIM($C50),".",""),2)),0))&gt;0,LEFT(SUBSTITUTE(TRIM($C50),".",""),3)="493"),"A",IF(COUNTIF(Tabelas!$B$2:$B$9,IFERROR(VALUE(LEFT(SUBSTITUTE(TRIM($C50),".",""),2)),0))&gt;0,"B",IF(COUNTIF(Tabelas!$C$2:$C$9,IFERROR(VALUE(LEFT(SUBSTITUTE(TRIM($C50),".",""),2)),0))&gt;0,"D","C")))))))</f>
        <v/>
      </c>
      <c r="I50" s="17" t="str">
        <f aca="false">IF($H50="","",IFERROR(VLOOKUP($H50,Tabelas!$E$2:$F$7,2,FALSE()),""))</f>
        <v/>
      </c>
      <c r="J50" s="18" t="str">
        <f aca="false">IF($H50="","",IF(AND(ISNUMBER($G50),$G50&gt;=3420000,$G50&lt;=3780000),"PRIORIDADE",""))</f>
        <v/>
      </c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5"/>
      <c r="H51" s="16" t="str">
        <f aca="false">IF(AND($A51="",$B51="",$C51=""),"",IF(AND(TRIM($E51)&lt;&gt;"",ISERROR(SEARCH("ATIV",$E51))),"FORA",IF(OR(ISNUMBER(SEARCH("MEI",$D51)),ISNUMBER(SEARCH("MEI",$F51))),"MEI",IF(AND(TRIM($F51)&lt;&gt;"",ISERROR(SEARCH("SIMPLES",$F51))),"FORA",IF(OR(COUNTIF(Tabelas!$A$2:$A$37,IFERROR(VALUE(LEFT(SUBSTITUTE(TRIM($C51),".",""),2)),0))&gt;0,LEFT(SUBSTITUTE(TRIM($C51),".",""),3)="493"),"A",IF(COUNTIF(Tabelas!$B$2:$B$9,IFERROR(VALUE(LEFT(SUBSTITUTE(TRIM($C51),".",""),2)),0))&gt;0,"B",IF(COUNTIF(Tabelas!$C$2:$C$9,IFERROR(VALUE(LEFT(SUBSTITUTE(TRIM($C51),".",""),2)),0))&gt;0,"D","C")))))))</f>
        <v/>
      </c>
      <c r="I51" s="17" t="str">
        <f aca="false">IF($H51="","",IFERROR(VLOOKUP($H51,Tabelas!$E$2:$F$7,2,FALSE()),""))</f>
        <v/>
      </c>
      <c r="J51" s="18" t="str">
        <f aca="false">IF($H51="","",IF(AND(ISNUMBER($G51),$G51&gt;=3420000,$G51&lt;=3780000),"PRIORIDADE",""))</f>
        <v/>
      </c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5"/>
      <c r="H52" s="16" t="str">
        <f aca="false">IF(AND($A52="",$B52="",$C52=""),"",IF(AND(TRIM($E52)&lt;&gt;"",ISERROR(SEARCH("ATIV",$E52))),"FORA",IF(OR(ISNUMBER(SEARCH("MEI",$D52)),ISNUMBER(SEARCH("MEI",$F52))),"MEI",IF(AND(TRIM($F52)&lt;&gt;"",ISERROR(SEARCH("SIMPLES",$F52))),"FORA",IF(OR(COUNTIF(Tabelas!$A$2:$A$37,IFERROR(VALUE(LEFT(SUBSTITUTE(TRIM($C52),".",""),2)),0))&gt;0,LEFT(SUBSTITUTE(TRIM($C52),".",""),3)="493"),"A",IF(COUNTIF(Tabelas!$B$2:$B$9,IFERROR(VALUE(LEFT(SUBSTITUTE(TRIM($C52),".",""),2)),0))&gt;0,"B",IF(COUNTIF(Tabelas!$C$2:$C$9,IFERROR(VALUE(LEFT(SUBSTITUTE(TRIM($C52),".",""),2)),0))&gt;0,"D","C")))))))</f>
        <v/>
      </c>
      <c r="I52" s="17" t="str">
        <f aca="false">IF($H52="","",IFERROR(VLOOKUP($H52,Tabelas!$E$2:$F$7,2,FALSE()),""))</f>
        <v/>
      </c>
      <c r="J52" s="18" t="str">
        <f aca="false">IF($H52="","",IF(AND(ISNUMBER($G52),$G52&gt;=3420000,$G52&lt;=3780000),"PRIORIDADE",""))</f>
        <v/>
      </c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5"/>
      <c r="H53" s="16" t="str">
        <f aca="false">IF(AND($A53="",$B53="",$C53=""),"",IF(AND(TRIM($E53)&lt;&gt;"",ISERROR(SEARCH("ATIV",$E53))),"FORA",IF(OR(ISNUMBER(SEARCH("MEI",$D53)),ISNUMBER(SEARCH("MEI",$F53))),"MEI",IF(AND(TRIM($F53)&lt;&gt;"",ISERROR(SEARCH("SIMPLES",$F53))),"FORA",IF(OR(COUNTIF(Tabelas!$A$2:$A$37,IFERROR(VALUE(LEFT(SUBSTITUTE(TRIM($C53),".",""),2)),0))&gt;0,LEFT(SUBSTITUTE(TRIM($C53),".",""),3)="493"),"A",IF(COUNTIF(Tabelas!$B$2:$B$9,IFERROR(VALUE(LEFT(SUBSTITUTE(TRIM($C53),".",""),2)),0))&gt;0,"B",IF(COUNTIF(Tabelas!$C$2:$C$9,IFERROR(VALUE(LEFT(SUBSTITUTE(TRIM($C53),".",""),2)),0))&gt;0,"D","C")))))))</f>
        <v/>
      </c>
      <c r="I53" s="17" t="str">
        <f aca="false">IF($H53="","",IFERROR(VLOOKUP($H53,Tabelas!$E$2:$F$7,2,FALSE()),""))</f>
        <v/>
      </c>
      <c r="J53" s="18" t="str">
        <f aca="false">IF($H53="","",IF(AND(ISNUMBER($G53),$G53&gt;=3420000,$G53&lt;=3780000),"PRIORIDADE",""))</f>
        <v/>
      </c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5"/>
      <c r="H54" s="16" t="str">
        <f aca="false">IF(AND($A54="",$B54="",$C54=""),"",IF(AND(TRIM($E54)&lt;&gt;"",ISERROR(SEARCH("ATIV",$E54))),"FORA",IF(OR(ISNUMBER(SEARCH("MEI",$D54)),ISNUMBER(SEARCH("MEI",$F54))),"MEI",IF(AND(TRIM($F54)&lt;&gt;"",ISERROR(SEARCH("SIMPLES",$F54))),"FORA",IF(OR(COUNTIF(Tabelas!$A$2:$A$37,IFERROR(VALUE(LEFT(SUBSTITUTE(TRIM($C54),".",""),2)),0))&gt;0,LEFT(SUBSTITUTE(TRIM($C54),".",""),3)="493"),"A",IF(COUNTIF(Tabelas!$B$2:$B$9,IFERROR(VALUE(LEFT(SUBSTITUTE(TRIM($C54),".",""),2)),0))&gt;0,"B",IF(COUNTIF(Tabelas!$C$2:$C$9,IFERROR(VALUE(LEFT(SUBSTITUTE(TRIM($C54),".",""),2)),0))&gt;0,"D","C")))))))</f>
        <v/>
      </c>
      <c r="I54" s="17" t="str">
        <f aca="false">IF($H54="","",IFERROR(VLOOKUP($H54,Tabelas!$E$2:$F$7,2,FALSE()),""))</f>
        <v/>
      </c>
      <c r="J54" s="18" t="str">
        <f aca="false">IF($H54="","",IF(AND(ISNUMBER($G54),$G54&gt;=3420000,$G54&lt;=3780000),"PRIORIDADE",""))</f>
        <v/>
      </c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5"/>
      <c r="H55" s="16" t="str">
        <f aca="false">IF(AND($A55="",$B55="",$C55=""),"",IF(AND(TRIM($E55)&lt;&gt;"",ISERROR(SEARCH("ATIV",$E55))),"FORA",IF(OR(ISNUMBER(SEARCH("MEI",$D55)),ISNUMBER(SEARCH("MEI",$F55))),"MEI",IF(AND(TRIM($F55)&lt;&gt;"",ISERROR(SEARCH("SIMPLES",$F55))),"FORA",IF(OR(COUNTIF(Tabelas!$A$2:$A$37,IFERROR(VALUE(LEFT(SUBSTITUTE(TRIM($C55),".",""),2)),0))&gt;0,LEFT(SUBSTITUTE(TRIM($C55),".",""),3)="493"),"A",IF(COUNTIF(Tabelas!$B$2:$B$9,IFERROR(VALUE(LEFT(SUBSTITUTE(TRIM($C55),".",""),2)),0))&gt;0,"B",IF(COUNTIF(Tabelas!$C$2:$C$9,IFERROR(VALUE(LEFT(SUBSTITUTE(TRIM($C55),".",""),2)),0))&gt;0,"D","C")))))))</f>
        <v/>
      </c>
      <c r="I55" s="17" t="str">
        <f aca="false">IF($H55="","",IFERROR(VLOOKUP($H55,Tabelas!$E$2:$F$7,2,FALSE()),""))</f>
        <v/>
      </c>
      <c r="J55" s="18" t="str">
        <f aca="false">IF($H55="","",IF(AND(ISNUMBER($G55),$G55&gt;=3420000,$G55&lt;=3780000),"PRIORIDADE",""))</f>
        <v/>
      </c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5"/>
      <c r="H56" s="16" t="str">
        <f aca="false">IF(AND($A56="",$B56="",$C56=""),"",IF(AND(TRIM($E56)&lt;&gt;"",ISERROR(SEARCH("ATIV",$E56))),"FORA",IF(OR(ISNUMBER(SEARCH("MEI",$D56)),ISNUMBER(SEARCH("MEI",$F56))),"MEI",IF(AND(TRIM($F56)&lt;&gt;"",ISERROR(SEARCH("SIMPLES",$F56))),"FORA",IF(OR(COUNTIF(Tabelas!$A$2:$A$37,IFERROR(VALUE(LEFT(SUBSTITUTE(TRIM($C56),".",""),2)),0))&gt;0,LEFT(SUBSTITUTE(TRIM($C56),".",""),3)="493"),"A",IF(COUNTIF(Tabelas!$B$2:$B$9,IFERROR(VALUE(LEFT(SUBSTITUTE(TRIM($C56),".",""),2)),0))&gt;0,"B",IF(COUNTIF(Tabelas!$C$2:$C$9,IFERROR(VALUE(LEFT(SUBSTITUTE(TRIM($C56),".",""),2)),0))&gt;0,"D","C")))))))</f>
        <v/>
      </c>
      <c r="I56" s="17" t="str">
        <f aca="false">IF($H56="","",IFERROR(VLOOKUP($H56,Tabelas!$E$2:$F$7,2,FALSE()),""))</f>
        <v/>
      </c>
      <c r="J56" s="18" t="str">
        <f aca="false">IF($H56="","",IF(AND(ISNUMBER($G56),$G56&gt;=3420000,$G56&lt;=3780000),"PRIORIDADE",""))</f>
        <v/>
      </c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5"/>
      <c r="H57" s="16" t="str">
        <f aca="false">IF(AND($A57="",$B57="",$C57=""),"",IF(AND(TRIM($E57)&lt;&gt;"",ISERROR(SEARCH("ATIV",$E57))),"FORA",IF(OR(ISNUMBER(SEARCH("MEI",$D57)),ISNUMBER(SEARCH("MEI",$F57))),"MEI",IF(AND(TRIM($F57)&lt;&gt;"",ISERROR(SEARCH("SIMPLES",$F57))),"FORA",IF(OR(COUNTIF(Tabelas!$A$2:$A$37,IFERROR(VALUE(LEFT(SUBSTITUTE(TRIM($C57),".",""),2)),0))&gt;0,LEFT(SUBSTITUTE(TRIM($C57),".",""),3)="493"),"A",IF(COUNTIF(Tabelas!$B$2:$B$9,IFERROR(VALUE(LEFT(SUBSTITUTE(TRIM($C57),".",""),2)),0))&gt;0,"B",IF(COUNTIF(Tabelas!$C$2:$C$9,IFERROR(VALUE(LEFT(SUBSTITUTE(TRIM($C57),".",""),2)),0))&gt;0,"D","C")))))))</f>
        <v/>
      </c>
      <c r="I57" s="17" t="str">
        <f aca="false">IF($H57="","",IFERROR(VLOOKUP($H57,Tabelas!$E$2:$F$7,2,FALSE()),""))</f>
        <v/>
      </c>
      <c r="J57" s="18" t="str">
        <f aca="false">IF($H57="","",IF(AND(ISNUMBER($G57),$G57&gt;=3420000,$G57&lt;=3780000),"PRIORIDADE",""))</f>
        <v/>
      </c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5"/>
      <c r="H58" s="16" t="str">
        <f aca="false">IF(AND($A58="",$B58="",$C58=""),"",IF(AND(TRIM($E58)&lt;&gt;"",ISERROR(SEARCH("ATIV",$E58))),"FORA",IF(OR(ISNUMBER(SEARCH("MEI",$D58)),ISNUMBER(SEARCH("MEI",$F58))),"MEI",IF(AND(TRIM($F58)&lt;&gt;"",ISERROR(SEARCH("SIMPLES",$F58))),"FORA",IF(OR(COUNTIF(Tabelas!$A$2:$A$37,IFERROR(VALUE(LEFT(SUBSTITUTE(TRIM($C58),".",""),2)),0))&gt;0,LEFT(SUBSTITUTE(TRIM($C58),".",""),3)="493"),"A",IF(COUNTIF(Tabelas!$B$2:$B$9,IFERROR(VALUE(LEFT(SUBSTITUTE(TRIM($C58),".",""),2)),0))&gt;0,"B",IF(COUNTIF(Tabelas!$C$2:$C$9,IFERROR(VALUE(LEFT(SUBSTITUTE(TRIM($C58),".",""),2)),0))&gt;0,"D","C")))))))</f>
        <v/>
      </c>
      <c r="I58" s="17" t="str">
        <f aca="false">IF($H58="","",IFERROR(VLOOKUP($H58,Tabelas!$E$2:$F$7,2,FALSE()),""))</f>
        <v/>
      </c>
      <c r="J58" s="18" t="str">
        <f aca="false">IF($H58="","",IF(AND(ISNUMBER($G58),$G58&gt;=3420000,$G58&lt;=3780000),"PRIORIDADE",""))</f>
        <v/>
      </c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5"/>
      <c r="H59" s="16" t="str">
        <f aca="false">IF(AND($A59="",$B59="",$C59=""),"",IF(AND(TRIM($E59)&lt;&gt;"",ISERROR(SEARCH("ATIV",$E59))),"FORA",IF(OR(ISNUMBER(SEARCH("MEI",$D59)),ISNUMBER(SEARCH("MEI",$F59))),"MEI",IF(AND(TRIM($F59)&lt;&gt;"",ISERROR(SEARCH("SIMPLES",$F59))),"FORA",IF(OR(COUNTIF(Tabelas!$A$2:$A$37,IFERROR(VALUE(LEFT(SUBSTITUTE(TRIM($C59),".",""),2)),0))&gt;0,LEFT(SUBSTITUTE(TRIM($C59),".",""),3)="493"),"A",IF(COUNTIF(Tabelas!$B$2:$B$9,IFERROR(VALUE(LEFT(SUBSTITUTE(TRIM($C59),".",""),2)),0))&gt;0,"B",IF(COUNTIF(Tabelas!$C$2:$C$9,IFERROR(VALUE(LEFT(SUBSTITUTE(TRIM($C59),".",""),2)),0))&gt;0,"D","C")))))))</f>
        <v/>
      </c>
      <c r="I59" s="17" t="str">
        <f aca="false">IF($H59="","",IFERROR(VLOOKUP($H59,Tabelas!$E$2:$F$7,2,FALSE()),""))</f>
        <v/>
      </c>
      <c r="J59" s="18" t="str">
        <f aca="false">IF($H59="","",IF(AND(ISNUMBER($G59),$G59&gt;=3420000,$G59&lt;=3780000),"PRIORIDADE",""))</f>
        <v/>
      </c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5"/>
      <c r="H60" s="16" t="str">
        <f aca="false">IF(AND($A60="",$B60="",$C60=""),"",IF(AND(TRIM($E60)&lt;&gt;"",ISERROR(SEARCH("ATIV",$E60))),"FORA",IF(OR(ISNUMBER(SEARCH("MEI",$D60)),ISNUMBER(SEARCH("MEI",$F60))),"MEI",IF(AND(TRIM($F60)&lt;&gt;"",ISERROR(SEARCH("SIMPLES",$F60))),"FORA",IF(OR(COUNTIF(Tabelas!$A$2:$A$37,IFERROR(VALUE(LEFT(SUBSTITUTE(TRIM($C60),".",""),2)),0))&gt;0,LEFT(SUBSTITUTE(TRIM($C60),".",""),3)="493"),"A",IF(COUNTIF(Tabelas!$B$2:$B$9,IFERROR(VALUE(LEFT(SUBSTITUTE(TRIM($C60),".",""),2)),0))&gt;0,"B",IF(COUNTIF(Tabelas!$C$2:$C$9,IFERROR(VALUE(LEFT(SUBSTITUTE(TRIM($C60),".",""),2)),0))&gt;0,"D","C")))))))</f>
        <v/>
      </c>
      <c r="I60" s="17" t="str">
        <f aca="false">IF($H60="","",IFERROR(VLOOKUP($H60,Tabelas!$E$2:$F$7,2,FALSE()),""))</f>
        <v/>
      </c>
      <c r="J60" s="18" t="str">
        <f aca="false">IF($H60="","",IF(AND(ISNUMBER($G60),$G60&gt;=3420000,$G60&lt;=3780000),"PRIORIDADE",""))</f>
        <v/>
      </c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5"/>
      <c r="H61" s="16" t="str">
        <f aca="false">IF(AND($A61="",$B61="",$C61=""),"",IF(AND(TRIM($E61)&lt;&gt;"",ISERROR(SEARCH("ATIV",$E61))),"FORA",IF(OR(ISNUMBER(SEARCH("MEI",$D61)),ISNUMBER(SEARCH("MEI",$F61))),"MEI",IF(AND(TRIM($F61)&lt;&gt;"",ISERROR(SEARCH("SIMPLES",$F61))),"FORA",IF(OR(COUNTIF(Tabelas!$A$2:$A$37,IFERROR(VALUE(LEFT(SUBSTITUTE(TRIM($C61),".",""),2)),0))&gt;0,LEFT(SUBSTITUTE(TRIM($C61),".",""),3)="493"),"A",IF(COUNTIF(Tabelas!$B$2:$B$9,IFERROR(VALUE(LEFT(SUBSTITUTE(TRIM($C61),".",""),2)),0))&gt;0,"B",IF(COUNTIF(Tabelas!$C$2:$C$9,IFERROR(VALUE(LEFT(SUBSTITUTE(TRIM($C61),".",""),2)),0))&gt;0,"D","C")))))))</f>
        <v/>
      </c>
      <c r="I61" s="17" t="str">
        <f aca="false">IF($H61="","",IFERROR(VLOOKUP($H61,Tabelas!$E$2:$F$7,2,FALSE()),""))</f>
        <v/>
      </c>
      <c r="J61" s="18" t="str">
        <f aca="false">IF($H61="","",IF(AND(ISNUMBER($G61),$G61&gt;=3420000,$G61&lt;=3780000),"PRIORIDADE",""))</f>
        <v/>
      </c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5"/>
      <c r="H62" s="16" t="str">
        <f aca="false">IF(AND($A62="",$B62="",$C62=""),"",IF(AND(TRIM($E62)&lt;&gt;"",ISERROR(SEARCH("ATIV",$E62))),"FORA",IF(OR(ISNUMBER(SEARCH("MEI",$D62)),ISNUMBER(SEARCH("MEI",$F62))),"MEI",IF(AND(TRIM($F62)&lt;&gt;"",ISERROR(SEARCH("SIMPLES",$F62))),"FORA",IF(OR(COUNTIF(Tabelas!$A$2:$A$37,IFERROR(VALUE(LEFT(SUBSTITUTE(TRIM($C62),".",""),2)),0))&gt;0,LEFT(SUBSTITUTE(TRIM($C62),".",""),3)="493"),"A",IF(COUNTIF(Tabelas!$B$2:$B$9,IFERROR(VALUE(LEFT(SUBSTITUTE(TRIM($C62),".",""),2)),0))&gt;0,"B",IF(COUNTIF(Tabelas!$C$2:$C$9,IFERROR(VALUE(LEFT(SUBSTITUTE(TRIM($C62),".",""),2)),0))&gt;0,"D","C")))))))</f>
        <v/>
      </c>
      <c r="I62" s="17" t="str">
        <f aca="false">IF($H62="","",IFERROR(VLOOKUP($H62,Tabelas!$E$2:$F$7,2,FALSE()),""))</f>
        <v/>
      </c>
      <c r="J62" s="18" t="str">
        <f aca="false">IF($H62="","",IF(AND(ISNUMBER($G62),$G62&gt;=3420000,$G62&lt;=3780000),"PRIORIDADE",""))</f>
        <v/>
      </c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5"/>
      <c r="H63" s="16" t="str">
        <f aca="false">IF(AND($A63="",$B63="",$C63=""),"",IF(AND(TRIM($E63)&lt;&gt;"",ISERROR(SEARCH("ATIV",$E63))),"FORA",IF(OR(ISNUMBER(SEARCH("MEI",$D63)),ISNUMBER(SEARCH("MEI",$F63))),"MEI",IF(AND(TRIM($F63)&lt;&gt;"",ISERROR(SEARCH("SIMPLES",$F63))),"FORA",IF(OR(COUNTIF(Tabelas!$A$2:$A$37,IFERROR(VALUE(LEFT(SUBSTITUTE(TRIM($C63),".",""),2)),0))&gt;0,LEFT(SUBSTITUTE(TRIM($C63),".",""),3)="493"),"A",IF(COUNTIF(Tabelas!$B$2:$B$9,IFERROR(VALUE(LEFT(SUBSTITUTE(TRIM($C63),".",""),2)),0))&gt;0,"B",IF(COUNTIF(Tabelas!$C$2:$C$9,IFERROR(VALUE(LEFT(SUBSTITUTE(TRIM($C63),".",""),2)),0))&gt;0,"D","C")))))))</f>
        <v/>
      </c>
      <c r="I63" s="17" t="str">
        <f aca="false">IF($H63="","",IFERROR(VLOOKUP($H63,Tabelas!$E$2:$F$7,2,FALSE()),""))</f>
        <v/>
      </c>
      <c r="J63" s="18" t="str">
        <f aca="false">IF($H63="","",IF(AND(ISNUMBER($G63),$G63&gt;=3420000,$G63&lt;=3780000),"PRIORIDADE",""))</f>
        <v/>
      </c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5"/>
      <c r="H64" s="16" t="str">
        <f aca="false">IF(AND($A64="",$B64="",$C64=""),"",IF(AND(TRIM($E64)&lt;&gt;"",ISERROR(SEARCH("ATIV",$E64))),"FORA",IF(OR(ISNUMBER(SEARCH("MEI",$D64)),ISNUMBER(SEARCH("MEI",$F64))),"MEI",IF(AND(TRIM($F64)&lt;&gt;"",ISERROR(SEARCH("SIMPLES",$F64))),"FORA",IF(OR(COUNTIF(Tabelas!$A$2:$A$37,IFERROR(VALUE(LEFT(SUBSTITUTE(TRIM($C64),".",""),2)),0))&gt;0,LEFT(SUBSTITUTE(TRIM($C64),".",""),3)="493"),"A",IF(COUNTIF(Tabelas!$B$2:$B$9,IFERROR(VALUE(LEFT(SUBSTITUTE(TRIM($C64),".",""),2)),0))&gt;0,"B",IF(COUNTIF(Tabelas!$C$2:$C$9,IFERROR(VALUE(LEFT(SUBSTITUTE(TRIM($C64),".",""),2)),0))&gt;0,"D","C")))))))</f>
        <v/>
      </c>
      <c r="I64" s="17" t="str">
        <f aca="false">IF($H64="","",IFERROR(VLOOKUP($H64,Tabelas!$E$2:$F$7,2,FALSE()),""))</f>
        <v/>
      </c>
      <c r="J64" s="18" t="str">
        <f aca="false">IF($H64="","",IF(AND(ISNUMBER($G64),$G64&gt;=3420000,$G64&lt;=3780000),"PRIORIDADE",""))</f>
        <v/>
      </c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  <c r="G65" s="15"/>
      <c r="H65" s="16" t="str">
        <f aca="false">IF(AND($A65="",$B65="",$C65=""),"",IF(AND(TRIM($E65)&lt;&gt;"",ISERROR(SEARCH("ATIV",$E65))),"FORA",IF(OR(ISNUMBER(SEARCH("MEI",$D65)),ISNUMBER(SEARCH("MEI",$F65))),"MEI",IF(AND(TRIM($F65)&lt;&gt;"",ISERROR(SEARCH("SIMPLES",$F65))),"FORA",IF(OR(COUNTIF(Tabelas!$A$2:$A$37,IFERROR(VALUE(LEFT(SUBSTITUTE(TRIM($C65),".",""),2)),0))&gt;0,LEFT(SUBSTITUTE(TRIM($C65),".",""),3)="493"),"A",IF(COUNTIF(Tabelas!$B$2:$B$9,IFERROR(VALUE(LEFT(SUBSTITUTE(TRIM($C65),".",""),2)),0))&gt;0,"B",IF(COUNTIF(Tabelas!$C$2:$C$9,IFERROR(VALUE(LEFT(SUBSTITUTE(TRIM($C65),".",""),2)),0))&gt;0,"D","C")))))))</f>
        <v/>
      </c>
      <c r="I65" s="17" t="str">
        <f aca="false">IF($H65="","",IFERROR(VLOOKUP($H65,Tabelas!$E$2:$F$7,2,FALSE()),""))</f>
        <v/>
      </c>
      <c r="J65" s="18" t="str">
        <f aca="false">IF($H65="","",IF(AND(ISNUMBER($G65),$G65&gt;=3420000,$G65&lt;=3780000),"PRIORIDADE",""))</f>
        <v/>
      </c>
    </row>
    <row r="66" customFormat="false" ht="15" hidden="false" customHeight="false" outlineLevel="0" collapsed="false">
      <c r="A66" s="14"/>
      <c r="B66" s="14"/>
      <c r="C66" s="14"/>
      <c r="D66" s="14"/>
      <c r="E66" s="14"/>
      <c r="F66" s="14"/>
      <c r="G66" s="15"/>
      <c r="H66" s="16" t="str">
        <f aca="false">IF(AND($A66="",$B66="",$C66=""),"",IF(AND(TRIM($E66)&lt;&gt;"",ISERROR(SEARCH("ATIV",$E66))),"FORA",IF(OR(ISNUMBER(SEARCH("MEI",$D66)),ISNUMBER(SEARCH("MEI",$F66))),"MEI",IF(AND(TRIM($F66)&lt;&gt;"",ISERROR(SEARCH("SIMPLES",$F66))),"FORA",IF(OR(COUNTIF(Tabelas!$A$2:$A$37,IFERROR(VALUE(LEFT(SUBSTITUTE(TRIM($C66),".",""),2)),0))&gt;0,LEFT(SUBSTITUTE(TRIM($C66),".",""),3)="493"),"A",IF(COUNTIF(Tabelas!$B$2:$B$9,IFERROR(VALUE(LEFT(SUBSTITUTE(TRIM($C66),".",""),2)),0))&gt;0,"B",IF(COUNTIF(Tabelas!$C$2:$C$9,IFERROR(VALUE(LEFT(SUBSTITUTE(TRIM($C66),".",""),2)),0))&gt;0,"D","C")))))))</f>
        <v/>
      </c>
      <c r="I66" s="17" t="str">
        <f aca="false">IF($H66="","",IFERROR(VLOOKUP($H66,Tabelas!$E$2:$F$7,2,FALSE()),""))</f>
        <v/>
      </c>
      <c r="J66" s="18" t="str">
        <f aca="false">IF($H66="","",IF(AND(ISNUMBER($G66),$G66&gt;=3420000,$G66&lt;=3780000),"PRIORIDADE",""))</f>
        <v/>
      </c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  <c r="G67" s="15"/>
      <c r="H67" s="16" t="str">
        <f aca="false">IF(AND($A67="",$B67="",$C67=""),"",IF(AND(TRIM($E67)&lt;&gt;"",ISERROR(SEARCH("ATIV",$E67))),"FORA",IF(OR(ISNUMBER(SEARCH("MEI",$D67)),ISNUMBER(SEARCH("MEI",$F67))),"MEI",IF(AND(TRIM($F67)&lt;&gt;"",ISERROR(SEARCH("SIMPLES",$F67))),"FORA",IF(OR(COUNTIF(Tabelas!$A$2:$A$37,IFERROR(VALUE(LEFT(SUBSTITUTE(TRIM($C67),".",""),2)),0))&gt;0,LEFT(SUBSTITUTE(TRIM($C67),".",""),3)="493"),"A",IF(COUNTIF(Tabelas!$B$2:$B$9,IFERROR(VALUE(LEFT(SUBSTITUTE(TRIM($C67),".",""),2)),0))&gt;0,"B",IF(COUNTIF(Tabelas!$C$2:$C$9,IFERROR(VALUE(LEFT(SUBSTITUTE(TRIM($C67),".",""),2)),0))&gt;0,"D","C")))))))</f>
        <v/>
      </c>
      <c r="I67" s="17" t="str">
        <f aca="false">IF($H67="","",IFERROR(VLOOKUP($H67,Tabelas!$E$2:$F$7,2,FALSE()),""))</f>
        <v/>
      </c>
      <c r="J67" s="18" t="str">
        <f aca="false">IF($H67="","",IF(AND(ISNUMBER($G67),$G67&gt;=3420000,$G67&lt;=3780000),"PRIORIDADE",""))</f>
        <v/>
      </c>
    </row>
    <row r="68" customFormat="false" ht="15" hidden="false" customHeight="false" outlineLevel="0" collapsed="false">
      <c r="A68" s="14"/>
      <c r="B68" s="14"/>
      <c r="C68" s="14"/>
      <c r="D68" s="14"/>
      <c r="E68" s="14"/>
      <c r="F68" s="14"/>
      <c r="G68" s="15"/>
      <c r="H68" s="16" t="str">
        <f aca="false">IF(AND($A68="",$B68="",$C68=""),"",IF(AND(TRIM($E68)&lt;&gt;"",ISERROR(SEARCH("ATIV",$E68))),"FORA",IF(OR(ISNUMBER(SEARCH("MEI",$D68)),ISNUMBER(SEARCH("MEI",$F68))),"MEI",IF(AND(TRIM($F68)&lt;&gt;"",ISERROR(SEARCH("SIMPLES",$F68))),"FORA",IF(OR(COUNTIF(Tabelas!$A$2:$A$37,IFERROR(VALUE(LEFT(SUBSTITUTE(TRIM($C68),".",""),2)),0))&gt;0,LEFT(SUBSTITUTE(TRIM($C68),".",""),3)="493"),"A",IF(COUNTIF(Tabelas!$B$2:$B$9,IFERROR(VALUE(LEFT(SUBSTITUTE(TRIM($C68),".",""),2)),0))&gt;0,"B",IF(COUNTIF(Tabelas!$C$2:$C$9,IFERROR(VALUE(LEFT(SUBSTITUTE(TRIM($C68),".",""),2)),0))&gt;0,"D","C")))))))</f>
        <v/>
      </c>
      <c r="I68" s="17" t="str">
        <f aca="false">IF($H68="","",IFERROR(VLOOKUP($H68,Tabelas!$E$2:$F$7,2,FALSE()),""))</f>
        <v/>
      </c>
      <c r="J68" s="18" t="str">
        <f aca="false">IF($H68="","",IF(AND(ISNUMBER($G68),$G68&gt;=3420000,$G68&lt;=3780000),"PRIORIDADE",""))</f>
        <v/>
      </c>
    </row>
    <row r="69" customFormat="false" ht="15" hidden="false" customHeight="false" outlineLevel="0" collapsed="false">
      <c r="A69" s="14"/>
      <c r="B69" s="14"/>
      <c r="C69" s="14"/>
      <c r="D69" s="14"/>
      <c r="E69" s="14"/>
      <c r="F69" s="14"/>
      <c r="G69" s="15"/>
      <c r="H69" s="16" t="str">
        <f aca="false">IF(AND($A69="",$B69="",$C69=""),"",IF(AND(TRIM($E69)&lt;&gt;"",ISERROR(SEARCH("ATIV",$E69))),"FORA",IF(OR(ISNUMBER(SEARCH("MEI",$D69)),ISNUMBER(SEARCH("MEI",$F69))),"MEI",IF(AND(TRIM($F69)&lt;&gt;"",ISERROR(SEARCH("SIMPLES",$F69))),"FORA",IF(OR(COUNTIF(Tabelas!$A$2:$A$37,IFERROR(VALUE(LEFT(SUBSTITUTE(TRIM($C69),".",""),2)),0))&gt;0,LEFT(SUBSTITUTE(TRIM($C69),".",""),3)="493"),"A",IF(COUNTIF(Tabelas!$B$2:$B$9,IFERROR(VALUE(LEFT(SUBSTITUTE(TRIM($C69),".",""),2)),0))&gt;0,"B",IF(COUNTIF(Tabelas!$C$2:$C$9,IFERROR(VALUE(LEFT(SUBSTITUTE(TRIM($C69),".",""),2)),0))&gt;0,"D","C")))))))</f>
        <v/>
      </c>
      <c r="I69" s="17" t="str">
        <f aca="false">IF($H69="","",IFERROR(VLOOKUP($H69,Tabelas!$E$2:$F$7,2,FALSE()),""))</f>
        <v/>
      </c>
      <c r="J69" s="18" t="str">
        <f aca="false">IF($H69="","",IF(AND(ISNUMBER($G69),$G69&gt;=3420000,$G69&lt;=3780000),"PRIORIDADE",""))</f>
        <v/>
      </c>
    </row>
    <row r="70" customFormat="false" ht="15" hidden="false" customHeight="false" outlineLevel="0" collapsed="false">
      <c r="A70" s="14"/>
      <c r="B70" s="14"/>
      <c r="C70" s="14"/>
      <c r="D70" s="14"/>
      <c r="E70" s="14"/>
      <c r="F70" s="14"/>
      <c r="G70" s="15"/>
      <c r="H70" s="16" t="str">
        <f aca="false">IF(AND($A70="",$B70="",$C70=""),"",IF(AND(TRIM($E70)&lt;&gt;"",ISERROR(SEARCH("ATIV",$E70))),"FORA",IF(OR(ISNUMBER(SEARCH("MEI",$D70)),ISNUMBER(SEARCH("MEI",$F70))),"MEI",IF(AND(TRIM($F70)&lt;&gt;"",ISERROR(SEARCH("SIMPLES",$F70))),"FORA",IF(OR(COUNTIF(Tabelas!$A$2:$A$37,IFERROR(VALUE(LEFT(SUBSTITUTE(TRIM($C70),".",""),2)),0))&gt;0,LEFT(SUBSTITUTE(TRIM($C70),".",""),3)="493"),"A",IF(COUNTIF(Tabelas!$B$2:$B$9,IFERROR(VALUE(LEFT(SUBSTITUTE(TRIM($C70),".",""),2)),0))&gt;0,"B",IF(COUNTIF(Tabelas!$C$2:$C$9,IFERROR(VALUE(LEFT(SUBSTITUTE(TRIM($C70),".",""),2)),0))&gt;0,"D","C")))))))</f>
        <v/>
      </c>
      <c r="I70" s="17" t="str">
        <f aca="false">IF($H70="","",IFERROR(VLOOKUP($H70,Tabelas!$E$2:$F$7,2,FALSE()),""))</f>
        <v/>
      </c>
      <c r="J70" s="18" t="str">
        <f aca="false">IF($H70="","",IF(AND(ISNUMBER($G70),$G70&gt;=3420000,$G70&lt;=3780000),"PRIORIDADE",""))</f>
        <v/>
      </c>
    </row>
    <row r="71" customFormat="false" ht="15" hidden="false" customHeight="false" outlineLevel="0" collapsed="false">
      <c r="A71" s="14"/>
      <c r="B71" s="14"/>
      <c r="C71" s="14"/>
      <c r="D71" s="14"/>
      <c r="E71" s="14"/>
      <c r="F71" s="14"/>
      <c r="G71" s="15"/>
      <c r="H71" s="16" t="str">
        <f aca="false">IF(AND($A71="",$B71="",$C71=""),"",IF(AND(TRIM($E71)&lt;&gt;"",ISERROR(SEARCH("ATIV",$E71))),"FORA",IF(OR(ISNUMBER(SEARCH("MEI",$D71)),ISNUMBER(SEARCH("MEI",$F71))),"MEI",IF(AND(TRIM($F71)&lt;&gt;"",ISERROR(SEARCH("SIMPLES",$F71))),"FORA",IF(OR(COUNTIF(Tabelas!$A$2:$A$37,IFERROR(VALUE(LEFT(SUBSTITUTE(TRIM($C71),".",""),2)),0))&gt;0,LEFT(SUBSTITUTE(TRIM($C71),".",""),3)="493"),"A",IF(COUNTIF(Tabelas!$B$2:$B$9,IFERROR(VALUE(LEFT(SUBSTITUTE(TRIM($C71),".",""),2)),0))&gt;0,"B",IF(COUNTIF(Tabelas!$C$2:$C$9,IFERROR(VALUE(LEFT(SUBSTITUTE(TRIM($C71),".",""),2)),0))&gt;0,"D","C")))))))</f>
        <v/>
      </c>
      <c r="I71" s="17" t="str">
        <f aca="false">IF($H71="","",IFERROR(VLOOKUP($H71,Tabelas!$E$2:$F$7,2,FALSE()),""))</f>
        <v/>
      </c>
      <c r="J71" s="18" t="str">
        <f aca="false">IF($H71="","",IF(AND(ISNUMBER($G71),$G71&gt;=3420000,$G71&lt;=3780000),"PRIORIDADE",""))</f>
        <v/>
      </c>
    </row>
    <row r="72" customFormat="false" ht="15" hidden="false" customHeight="false" outlineLevel="0" collapsed="false">
      <c r="A72" s="14"/>
      <c r="B72" s="14"/>
      <c r="C72" s="14"/>
      <c r="D72" s="14"/>
      <c r="E72" s="14"/>
      <c r="F72" s="14"/>
      <c r="G72" s="15"/>
      <c r="H72" s="16" t="str">
        <f aca="false">IF(AND($A72="",$B72="",$C72=""),"",IF(AND(TRIM($E72)&lt;&gt;"",ISERROR(SEARCH("ATIV",$E72))),"FORA",IF(OR(ISNUMBER(SEARCH("MEI",$D72)),ISNUMBER(SEARCH("MEI",$F72))),"MEI",IF(AND(TRIM($F72)&lt;&gt;"",ISERROR(SEARCH("SIMPLES",$F72))),"FORA",IF(OR(COUNTIF(Tabelas!$A$2:$A$37,IFERROR(VALUE(LEFT(SUBSTITUTE(TRIM($C72),".",""),2)),0))&gt;0,LEFT(SUBSTITUTE(TRIM($C72),".",""),3)="493"),"A",IF(COUNTIF(Tabelas!$B$2:$B$9,IFERROR(VALUE(LEFT(SUBSTITUTE(TRIM($C72),".",""),2)),0))&gt;0,"B",IF(COUNTIF(Tabelas!$C$2:$C$9,IFERROR(VALUE(LEFT(SUBSTITUTE(TRIM($C72),".",""),2)),0))&gt;0,"D","C")))))))</f>
        <v/>
      </c>
      <c r="I72" s="17" t="str">
        <f aca="false">IF($H72="","",IFERROR(VLOOKUP($H72,Tabelas!$E$2:$F$7,2,FALSE()),""))</f>
        <v/>
      </c>
      <c r="J72" s="18" t="str">
        <f aca="false">IF($H72="","",IF(AND(ISNUMBER($G72),$G72&gt;=3420000,$G72&lt;=3780000),"PRIORIDADE",""))</f>
        <v/>
      </c>
    </row>
    <row r="73" customFormat="false" ht="15" hidden="false" customHeight="false" outlineLevel="0" collapsed="false">
      <c r="A73" s="14"/>
      <c r="B73" s="14"/>
      <c r="C73" s="14"/>
      <c r="D73" s="14"/>
      <c r="E73" s="14"/>
      <c r="F73" s="14"/>
      <c r="G73" s="15"/>
      <c r="H73" s="16" t="str">
        <f aca="false">IF(AND($A73="",$B73="",$C73=""),"",IF(AND(TRIM($E73)&lt;&gt;"",ISERROR(SEARCH("ATIV",$E73))),"FORA",IF(OR(ISNUMBER(SEARCH("MEI",$D73)),ISNUMBER(SEARCH("MEI",$F73))),"MEI",IF(AND(TRIM($F73)&lt;&gt;"",ISERROR(SEARCH("SIMPLES",$F73))),"FORA",IF(OR(COUNTIF(Tabelas!$A$2:$A$37,IFERROR(VALUE(LEFT(SUBSTITUTE(TRIM($C73),".",""),2)),0))&gt;0,LEFT(SUBSTITUTE(TRIM($C73),".",""),3)="493"),"A",IF(COUNTIF(Tabelas!$B$2:$B$9,IFERROR(VALUE(LEFT(SUBSTITUTE(TRIM($C73),".",""),2)),0))&gt;0,"B",IF(COUNTIF(Tabelas!$C$2:$C$9,IFERROR(VALUE(LEFT(SUBSTITUTE(TRIM($C73),".",""),2)),0))&gt;0,"D","C")))))))</f>
        <v/>
      </c>
      <c r="I73" s="17" t="str">
        <f aca="false">IF($H73="","",IFERROR(VLOOKUP($H73,Tabelas!$E$2:$F$7,2,FALSE()),""))</f>
        <v/>
      </c>
      <c r="J73" s="18" t="str">
        <f aca="false">IF($H73="","",IF(AND(ISNUMBER($G73),$G73&gt;=3420000,$G73&lt;=3780000),"PRIORIDADE",""))</f>
        <v/>
      </c>
    </row>
    <row r="74" customFormat="false" ht="15" hidden="false" customHeight="false" outlineLevel="0" collapsed="false">
      <c r="A74" s="14"/>
      <c r="B74" s="14"/>
      <c r="C74" s="14"/>
      <c r="D74" s="14"/>
      <c r="E74" s="14"/>
      <c r="F74" s="14"/>
      <c r="G74" s="15"/>
      <c r="H74" s="16" t="str">
        <f aca="false">IF(AND($A74="",$B74="",$C74=""),"",IF(AND(TRIM($E74)&lt;&gt;"",ISERROR(SEARCH("ATIV",$E74))),"FORA",IF(OR(ISNUMBER(SEARCH("MEI",$D74)),ISNUMBER(SEARCH("MEI",$F74))),"MEI",IF(AND(TRIM($F74)&lt;&gt;"",ISERROR(SEARCH("SIMPLES",$F74))),"FORA",IF(OR(COUNTIF(Tabelas!$A$2:$A$37,IFERROR(VALUE(LEFT(SUBSTITUTE(TRIM($C74),".",""),2)),0))&gt;0,LEFT(SUBSTITUTE(TRIM($C74),".",""),3)="493"),"A",IF(COUNTIF(Tabelas!$B$2:$B$9,IFERROR(VALUE(LEFT(SUBSTITUTE(TRIM($C74),".",""),2)),0))&gt;0,"B",IF(COUNTIF(Tabelas!$C$2:$C$9,IFERROR(VALUE(LEFT(SUBSTITUTE(TRIM($C74),".",""),2)),0))&gt;0,"D","C")))))))</f>
        <v/>
      </c>
      <c r="I74" s="17" t="str">
        <f aca="false">IF($H74="","",IFERROR(VLOOKUP($H74,Tabelas!$E$2:$F$7,2,FALSE()),""))</f>
        <v/>
      </c>
      <c r="J74" s="18" t="str">
        <f aca="false">IF($H74="","",IF(AND(ISNUMBER($G74),$G74&gt;=3420000,$G74&lt;=3780000),"PRIORIDADE",""))</f>
        <v/>
      </c>
    </row>
    <row r="75" customFormat="false" ht="15" hidden="false" customHeight="false" outlineLevel="0" collapsed="false">
      <c r="A75" s="14"/>
      <c r="B75" s="14"/>
      <c r="C75" s="14"/>
      <c r="D75" s="14"/>
      <c r="E75" s="14"/>
      <c r="F75" s="14"/>
      <c r="G75" s="15"/>
      <c r="H75" s="16" t="str">
        <f aca="false">IF(AND($A75="",$B75="",$C75=""),"",IF(AND(TRIM($E75)&lt;&gt;"",ISERROR(SEARCH("ATIV",$E75))),"FORA",IF(OR(ISNUMBER(SEARCH("MEI",$D75)),ISNUMBER(SEARCH("MEI",$F75))),"MEI",IF(AND(TRIM($F75)&lt;&gt;"",ISERROR(SEARCH("SIMPLES",$F75))),"FORA",IF(OR(COUNTIF(Tabelas!$A$2:$A$37,IFERROR(VALUE(LEFT(SUBSTITUTE(TRIM($C75),".",""),2)),0))&gt;0,LEFT(SUBSTITUTE(TRIM($C75),".",""),3)="493"),"A",IF(COUNTIF(Tabelas!$B$2:$B$9,IFERROR(VALUE(LEFT(SUBSTITUTE(TRIM($C75),".",""),2)),0))&gt;0,"B",IF(COUNTIF(Tabelas!$C$2:$C$9,IFERROR(VALUE(LEFT(SUBSTITUTE(TRIM($C75),".",""),2)),0))&gt;0,"D","C")))))))</f>
        <v/>
      </c>
      <c r="I75" s="17" t="str">
        <f aca="false">IF($H75="","",IFERROR(VLOOKUP($H75,Tabelas!$E$2:$F$7,2,FALSE()),""))</f>
        <v/>
      </c>
      <c r="J75" s="18" t="str">
        <f aca="false">IF($H75="","",IF(AND(ISNUMBER($G75),$G75&gt;=3420000,$G75&lt;=3780000),"PRIORIDADE",""))</f>
        <v/>
      </c>
    </row>
    <row r="76" customFormat="false" ht="15" hidden="false" customHeight="false" outlineLevel="0" collapsed="false">
      <c r="A76" s="14"/>
      <c r="B76" s="14"/>
      <c r="C76" s="14"/>
      <c r="D76" s="14"/>
      <c r="E76" s="14"/>
      <c r="F76" s="14"/>
      <c r="G76" s="15"/>
      <c r="H76" s="16" t="str">
        <f aca="false">IF(AND($A76="",$B76="",$C76=""),"",IF(AND(TRIM($E76)&lt;&gt;"",ISERROR(SEARCH("ATIV",$E76))),"FORA",IF(OR(ISNUMBER(SEARCH("MEI",$D76)),ISNUMBER(SEARCH("MEI",$F76))),"MEI",IF(AND(TRIM($F76)&lt;&gt;"",ISERROR(SEARCH("SIMPLES",$F76))),"FORA",IF(OR(COUNTIF(Tabelas!$A$2:$A$37,IFERROR(VALUE(LEFT(SUBSTITUTE(TRIM($C76),".",""),2)),0))&gt;0,LEFT(SUBSTITUTE(TRIM($C76),".",""),3)="493"),"A",IF(COUNTIF(Tabelas!$B$2:$B$9,IFERROR(VALUE(LEFT(SUBSTITUTE(TRIM($C76),".",""),2)),0))&gt;0,"B",IF(COUNTIF(Tabelas!$C$2:$C$9,IFERROR(VALUE(LEFT(SUBSTITUTE(TRIM($C76),".",""),2)),0))&gt;0,"D","C")))))))</f>
        <v/>
      </c>
      <c r="I76" s="17" t="str">
        <f aca="false">IF($H76="","",IFERROR(VLOOKUP($H76,Tabelas!$E$2:$F$7,2,FALSE()),""))</f>
        <v/>
      </c>
      <c r="J76" s="18" t="str">
        <f aca="false">IF($H76="","",IF(AND(ISNUMBER($G76),$G76&gt;=3420000,$G76&lt;=3780000),"PRIORIDADE",""))</f>
        <v/>
      </c>
    </row>
    <row r="77" customFormat="false" ht="15" hidden="false" customHeight="false" outlineLevel="0" collapsed="false">
      <c r="A77" s="14"/>
      <c r="B77" s="14"/>
      <c r="C77" s="14"/>
      <c r="D77" s="14"/>
      <c r="E77" s="14"/>
      <c r="F77" s="14"/>
      <c r="G77" s="15"/>
      <c r="H77" s="16" t="str">
        <f aca="false">IF(AND($A77="",$B77="",$C77=""),"",IF(AND(TRIM($E77)&lt;&gt;"",ISERROR(SEARCH("ATIV",$E77))),"FORA",IF(OR(ISNUMBER(SEARCH("MEI",$D77)),ISNUMBER(SEARCH("MEI",$F77))),"MEI",IF(AND(TRIM($F77)&lt;&gt;"",ISERROR(SEARCH("SIMPLES",$F77))),"FORA",IF(OR(COUNTIF(Tabelas!$A$2:$A$37,IFERROR(VALUE(LEFT(SUBSTITUTE(TRIM($C77),".",""),2)),0))&gt;0,LEFT(SUBSTITUTE(TRIM($C77),".",""),3)="493"),"A",IF(COUNTIF(Tabelas!$B$2:$B$9,IFERROR(VALUE(LEFT(SUBSTITUTE(TRIM($C77),".",""),2)),0))&gt;0,"B",IF(COUNTIF(Tabelas!$C$2:$C$9,IFERROR(VALUE(LEFT(SUBSTITUTE(TRIM($C77),".",""),2)),0))&gt;0,"D","C")))))))</f>
        <v/>
      </c>
      <c r="I77" s="17" t="str">
        <f aca="false">IF($H77="","",IFERROR(VLOOKUP($H77,Tabelas!$E$2:$F$7,2,FALSE()),""))</f>
        <v/>
      </c>
      <c r="J77" s="18" t="str">
        <f aca="false">IF($H77="","",IF(AND(ISNUMBER($G77),$G77&gt;=3420000,$G77&lt;=3780000),"PRIORIDADE",""))</f>
        <v/>
      </c>
    </row>
    <row r="78" customFormat="false" ht="15" hidden="false" customHeight="false" outlineLevel="0" collapsed="false">
      <c r="A78" s="14"/>
      <c r="B78" s="14"/>
      <c r="C78" s="14"/>
      <c r="D78" s="14"/>
      <c r="E78" s="14"/>
      <c r="F78" s="14"/>
      <c r="G78" s="15"/>
      <c r="H78" s="16" t="str">
        <f aca="false">IF(AND($A78="",$B78="",$C78=""),"",IF(AND(TRIM($E78)&lt;&gt;"",ISERROR(SEARCH("ATIV",$E78))),"FORA",IF(OR(ISNUMBER(SEARCH("MEI",$D78)),ISNUMBER(SEARCH("MEI",$F78))),"MEI",IF(AND(TRIM($F78)&lt;&gt;"",ISERROR(SEARCH("SIMPLES",$F78))),"FORA",IF(OR(COUNTIF(Tabelas!$A$2:$A$37,IFERROR(VALUE(LEFT(SUBSTITUTE(TRIM($C78),".",""),2)),0))&gt;0,LEFT(SUBSTITUTE(TRIM($C78),".",""),3)="493"),"A",IF(COUNTIF(Tabelas!$B$2:$B$9,IFERROR(VALUE(LEFT(SUBSTITUTE(TRIM($C78),".",""),2)),0))&gt;0,"B",IF(COUNTIF(Tabelas!$C$2:$C$9,IFERROR(VALUE(LEFT(SUBSTITUTE(TRIM($C78),".",""),2)),0))&gt;0,"D","C")))))))</f>
        <v/>
      </c>
      <c r="I78" s="17" t="str">
        <f aca="false">IF($H78="","",IFERROR(VLOOKUP($H78,Tabelas!$E$2:$F$7,2,FALSE()),""))</f>
        <v/>
      </c>
      <c r="J78" s="18" t="str">
        <f aca="false">IF($H78="","",IF(AND(ISNUMBER($G78),$G78&gt;=3420000,$G78&lt;=3780000),"PRIORIDADE",""))</f>
        <v/>
      </c>
    </row>
    <row r="79" customFormat="false" ht="15" hidden="false" customHeight="false" outlineLevel="0" collapsed="false">
      <c r="A79" s="14"/>
      <c r="B79" s="14"/>
      <c r="C79" s="14"/>
      <c r="D79" s="14"/>
      <c r="E79" s="14"/>
      <c r="F79" s="14"/>
      <c r="G79" s="15"/>
      <c r="H79" s="16" t="str">
        <f aca="false">IF(AND($A79="",$B79="",$C79=""),"",IF(AND(TRIM($E79)&lt;&gt;"",ISERROR(SEARCH("ATIV",$E79))),"FORA",IF(OR(ISNUMBER(SEARCH("MEI",$D79)),ISNUMBER(SEARCH("MEI",$F79))),"MEI",IF(AND(TRIM($F79)&lt;&gt;"",ISERROR(SEARCH("SIMPLES",$F79))),"FORA",IF(OR(COUNTIF(Tabelas!$A$2:$A$37,IFERROR(VALUE(LEFT(SUBSTITUTE(TRIM($C79),".",""),2)),0))&gt;0,LEFT(SUBSTITUTE(TRIM($C79),".",""),3)="493"),"A",IF(COUNTIF(Tabelas!$B$2:$B$9,IFERROR(VALUE(LEFT(SUBSTITUTE(TRIM($C79),".",""),2)),0))&gt;0,"B",IF(COUNTIF(Tabelas!$C$2:$C$9,IFERROR(VALUE(LEFT(SUBSTITUTE(TRIM($C79),".",""),2)),0))&gt;0,"D","C")))))))</f>
        <v/>
      </c>
      <c r="I79" s="17" t="str">
        <f aca="false">IF($H79="","",IFERROR(VLOOKUP($H79,Tabelas!$E$2:$F$7,2,FALSE()),""))</f>
        <v/>
      </c>
      <c r="J79" s="18" t="str">
        <f aca="false">IF($H79="","",IF(AND(ISNUMBER($G79),$G79&gt;=3420000,$G79&lt;=3780000),"PRIORIDADE",""))</f>
        <v/>
      </c>
    </row>
    <row r="80" customFormat="false" ht="15" hidden="false" customHeight="false" outlineLevel="0" collapsed="false">
      <c r="A80" s="14"/>
      <c r="B80" s="14"/>
      <c r="C80" s="14"/>
      <c r="D80" s="14"/>
      <c r="E80" s="14"/>
      <c r="F80" s="14"/>
      <c r="G80" s="15"/>
      <c r="H80" s="16" t="str">
        <f aca="false">IF(AND($A80="",$B80="",$C80=""),"",IF(AND(TRIM($E80)&lt;&gt;"",ISERROR(SEARCH("ATIV",$E80))),"FORA",IF(OR(ISNUMBER(SEARCH("MEI",$D80)),ISNUMBER(SEARCH("MEI",$F80))),"MEI",IF(AND(TRIM($F80)&lt;&gt;"",ISERROR(SEARCH("SIMPLES",$F80))),"FORA",IF(OR(COUNTIF(Tabelas!$A$2:$A$37,IFERROR(VALUE(LEFT(SUBSTITUTE(TRIM($C80),".",""),2)),0))&gt;0,LEFT(SUBSTITUTE(TRIM($C80),".",""),3)="493"),"A",IF(COUNTIF(Tabelas!$B$2:$B$9,IFERROR(VALUE(LEFT(SUBSTITUTE(TRIM($C80),".",""),2)),0))&gt;0,"B",IF(COUNTIF(Tabelas!$C$2:$C$9,IFERROR(VALUE(LEFT(SUBSTITUTE(TRIM($C80),".",""),2)),0))&gt;0,"D","C")))))))</f>
        <v/>
      </c>
      <c r="I80" s="17" t="str">
        <f aca="false">IF($H80="","",IFERROR(VLOOKUP($H80,Tabelas!$E$2:$F$7,2,FALSE()),""))</f>
        <v/>
      </c>
      <c r="J80" s="18" t="str">
        <f aca="false">IF($H80="","",IF(AND(ISNUMBER($G80),$G80&gt;=3420000,$G80&lt;=3780000),"PRIORIDADE",""))</f>
        <v/>
      </c>
    </row>
    <row r="81" customFormat="false" ht="15" hidden="false" customHeight="false" outlineLevel="0" collapsed="false">
      <c r="A81" s="14"/>
      <c r="B81" s="14"/>
      <c r="C81" s="14"/>
      <c r="D81" s="14"/>
      <c r="E81" s="14"/>
      <c r="F81" s="14"/>
      <c r="G81" s="15"/>
      <c r="H81" s="16" t="str">
        <f aca="false">IF(AND($A81="",$B81="",$C81=""),"",IF(AND(TRIM($E81)&lt;&gt;"",ISERROR(SEARCH("ATIV",$E81))),"FORA",IF(OR(ISNUMBER(SEARCH("MEI",$D81)),ISNUMBER(SEARCH("MEI",$F81))),"MEI",IF(AND(TRIM($F81)&lt;&gt;"",ISERROR(SEARCH("SIMPLES",$F81))),"FORA",IF(OR(COUNTIF(Tabelas!$A$2:$A$37,IFERROR(VALUE(LEFT(SUBSTITUTE(TRIM($C81),".",""),2)),0))&gt;0,LEFT(SUBSTITUTE(TRIM($C81),".",""),3)="493"),"A",IF(COUNTIF(Tabelas!$B$2:$B$9,IFERROR(VALUE(LEFT(SUBSTITUTE(TRIM($C81),".",""),2)),0))&gt;0,"B",IF(COUNTIF(Tabelas!$C$2:$C$9,IFERROR(VALUE(LEFT(SUBSTITUTE(TRIM($C81),".",""),2)),0))&gt;0,"D","C")))))))</f>
        <v/>
      </c>
      <c r="I81" s="17" t="str">
        <f aca="false">IF($H81="","",IFERROR(VLOOKUP($H81,Tabelas!$E$2:$F$7,2,FALSE()),""))</f>
        <v/>
      </c>
      <c r="J81" s="18" t="str">
        <f aca="false">IF($H81="","",IF(AND(ISNUMBER($G81),$G81&gt;=3420000,$G81&lt;=3780000),"PRIORIDADE",""))</f>
        <v/>
      </c>
    </row>
    <row r="82" customFormat="false" ht="15" hidden="false" customHeight="false" outlineLevel="0" collapsed="false">
      <c r="A82" s="14"/>
      <c r="B82" s="14"/>
      <c r="C82" s="14"/>
      <c r="D82" s="14"/>
      <c r="E82" s="14"/>
      <c r="F82" s="14"/>
      <c r="G82" s="15"/>
      <c r="H82" s="16" t="str">
        <f aca="false">IF(AND($A82="",$B82="",$C82=""),"",IF(AND(TRIM($E82)&lt;&gt;"",ISERROR(SEARCH("ATIV",$E82))),"FORA",IF(OR(ISNUMBER(SEARCH("MEI",$D82)),ISNUMBER(SEARCH("MEI",$F82))),"MEI",IF(AND(TRIM($F82)&lt;&gt;"",ISERROR(SEARCH("SIMPLES",$F82))),"FORA",IF(OR(COUNTIF(Tabelas!$A$2:$A$37,IFERROR(VALUE(LEFT(SUBSTITUTE(TRIM($C82),".",""),2)),0))&gt;0,LEFT(SUBSTITUTE(TRIM($C82),".",""),3)="493"),"A",IF(COUNTIF(Tabelas!$B$2:$B$9,IFERROR(VALUE(LEFT(SUBSTITUTE(TRIM($C82),".",""),2)),0))&gt;0,"B",IF(COUNTIF(Tabelas!$C$2:$C$9,IFERROR(VALUE(LEFT(SUBSTITUTE(TRIM($C82),".",""),2)),0))&gt;0,"D","C")))))))</f>
        <v/>
      </c>
      <c r="I82" s="17" t="str">
        <f aca="false">IF($H82="","",IFERROR(VLOOKUP($H82,Tabelas!$E$2:$F$7,2,FALSE()),""))</f>
        <v/>
      </c>
      <c r="J82" s="18" t="str">
        <f aca="false">IF($H82="","",IF(AND(ISNUMBER($G82),$G82&gt;=3420000,$G82&lt;=3780000),"PRIORIDADE",""))</f>
        <v/>
      </c>
    </row>
    <row r="83" customFormat="false" ht="15" hidden="false" customHeight="false" outlineLevel="0" collapsed="false">
      <c r="A83" s="14"/>
      <c r="B83" s="14"/>
      <c r="C83" s="14"/>
      <c r="D83" s="14"/>
      <c r="E83" s="14"/>
      <c r="F83" s="14"/>
      <c r="G83" s="15"/>
      <c r="H83" s="16" t="str">
        <f aca="false">IF(AND($A83="",$B83="",$C83=""),"",IF(AND(TRIM($E83)&lt;&gt;"",ISERROR(SEARCH("ATIV",$E83))),"FORA",IF(OR(ISNUMBER(SEARCH("MEI",$D83)),ISNUMBER(SEARCH("MEI",$F83))),"MEI",IF(AND(TRIM($F83)&lt;&gt;"",ISERROR(SEARCH("SIMPLES",$F83))),"FORA",IF(OR(COUNTIF(Tabelas!$A$2:$A$37,IFERROR(VALUE(LEFT(SUBSTITUTE(TRIM($C83),".",""),2)),0))&gt;0,LEFT(SUBSTITUTE(TRIM($C83),".",""),3)="493"),"A",IF(COUNTIF(Tabelas!$B$2:$B$9,IFERROR(VALUE(LEFT(SUBSTITUTE(TRIM($C83),".",""),2)),0))&gt;0,"B",IF(COUNTIF(Tabelas!$C$2:$C$9,IFERROR(VALUE(LEFT(SUBSTITUTE(TRIM($C83),".",""),2)),0))&gt;0,"D","C")))))))</f>
        <v/>
      </c>
      <c r="I83" s="17" t="str">
        <f aca="false">IF($H83="","",IFERROR(VLOOKUP($H83,Tabelas!$E$2:$F$7,2,FALSE()),""))</f>
        <v/>
      </c>
      <c r="J83" s="18" t="str">
        <f aca="false">IF($H83="","",IF(AND(ISNUMBER($G83),$G83&gt;=3420000,$G83&lt;=3780000),"PRIORIDADE",""))</f>
        <v/>
      </c>
    </row>
    <row r="84" customFormat="false" ht="15" hidden="false" customHeight="false" outlineLevel="0" collapsed="false">
      <c r="A84" s="14"/>
      <c r="B84" s="14"/>
      <c r="C84" s="14"/>
      <c r="D84" s="14"/>
      <c r="E84" s="14"/>
      <c r="F84" s="14"/>
      <c r="G84" s="15"/>
      <c r="H84" s="16" t="str">
        <f aca="false">IF(AND($A84="",$B84="",$C84=""),"",IF(AND(TRIM($E84)&lt;&gt;"",ISERROR(SEARCH("ATIV",$E84))),"FORA",IF(OR(ISNUMBER(SEARCH("MEI",$D84)),ISNUMBER(SEARCH("MEI",$F84))),"MEI",IF(AND(TRIM($F84)&lt;&gt;"",ISERROR(SEARCH("SIMPLES",$F84))),"FORA",IF(OR(COUNTIF(Tabelas!$A$2:$A$37,IFERROR(VALUE(LEFT(SUBSTITUTE(TRIM($C84),".",""),2)),0))&gt;0,LEFT(SUBSTITUTE(TRIM($C84),".",""),3)="493"),"A",IF(COUNTIF(Tabelas!$B$2:$B$9,IFERROR(VALUE(LEFT(SUBSTITUTE(TRIM($C84),".",""),2)),0))&gt;0,"B",IF(COUNTIF(Tabelas!$C$2:$C$9,IFERROR(VALUE(LEFT(SUBSTITUTE(TRIM($C84),".",""),2)),0))&gt;0,"D","C")))))))</f>
        <v/>
      </c>
      <c r="I84" s="17" t="str">
        <f aca="false">IF($H84="","",IFERROR(VLOOKUP($H84,Tabelas!$E$2:$F$7,2,FALSE()),""))</f>
        <v/>
      </c>
      <c r="J84" s="18" t="str">
        <f aca="false">IF($H84="","",IF(AND(ISNUMBER($G84),$G84&gt;=3420000,$G84&lt;=3780000),"PRIORIDADE",""))</f>
        <v/>
      </c>
    </row>
    <row r="85" customFormat="false" ht="15" hidden="false" customHeight="false" outlineLevel="0" collapsed="false">
      <c r="A85" s="14"/>
      <c r="B85" s="14"/>
      <c r="C85" s="14"/>
      <c r="D85" s="14"/>
      <c r="E85" s="14"/>
      <c r="F85" s="14"/>
      <c r="G85" s="15"/>
      <c r="H85" s="16" t="str">
        <f aca="false">IF(AND($A85="",$B85="",$C85=""),"",IF(AND(TRIM($E85)&lt;&gt;"",ISERROR(SEARCH("ATIV",$E85))),"FORA",IF(OR(ISNUMBER(SEARCH("MEI",$D85)),ISNUMBER(SEARCH("MEI",$F85))),"MEI",IF(AND(TRIM($F85)&lt;&gt;"",ISERROR(SEARCH("SIMPLES",$F85))),"FORA",IF(OR(COUNTIF(Tabelas!$A$2:$A$37,IFERROR(VALUE(LEFT(SUBSTITUTE(TRIM($C85),".",""),2)),0))&gt;0,LEFT(SUBSTITUTE(TRIM($C85),".",""),3)="493"),"A",IF(COUNTIF(Tabelas!$B$2:$B$9,IFERROR(VALUE(LEFT(SUBSTITUTE(TRIM($C85),".",""),2)),0))&gt;0,"B",IF(COUNTIF(Tabelas!$C$2:$C$9,IFERROR(VALUE(LEFT(SUBSTITUTE(TRIM($C85),".",""),2)),0))&gt;0,"D","C")))))))</f>
        <v/>
      </c>
      <c r="I85" s="17" t="str">
        <f aca="false">IF($H85="","",IFERROR(VLOOKUP($H85,Tabelas!$E$2:$F$7,2,FALSE()),""))</f>
        <v/>
      </c>
      <c r="J85" s="18" t="str">
        <f aca="false">IF($H85="","",IF(AND(ISNUMBER($G85),$G85&gt;=3420000,$G85&lt;=3780000),"PRIORIDADE",""))</f>
        <v/>
      </c>
    </row>
    <row r="86" customFormat="false" ht="15" hidden="false" customHeight="false" outlineLevel="0" collapsed="false">
      <c r="A86" s="14"/>
      <c r="B86" s="14"/>
      <c r="C86" s="14"/>
      <c r="D86" s="14"/>
      <c r="E86" s="14"/>
      <c r="F86" s="14"/>
      <c r="G86" s="15"/>
      <c r="H86" s="16" t="str">
        <f aca="false">IF(AND($A86="",$B86="",$C86=""),"",IF(AND(TRIM($E86)&lt;&gt;"",ISERROR(SEARCH("ATIV",$E86))),"FORA",IF(OR(ISNUMBER(SEARCH("MEI",$D86)),ISNUMBER(SEARCH("MEI",$F86))),"MEI",IF(AND(TRIM($F86)&lt;&gt;"",ISERROR(SEARCH("SIMPLES",$F86))),"FORA",IF(OR(COUNTIF(Tabelas!$A$2:$A$37,IFERROR(VALUE(LEFT(SUBSTITUTE(TRIM($C86),".",""),2)),0))&gt;0,LEFT(SUBSTITUTE(TRIM($C86),".",""),3)="493"),"A",IF(COUNTIF(Tabelas!$B$2:$B$9,IFERROR(VALUE(LEFT(SUBSTITUTE(TRIM($C86),".",""),2)),0))&gt;0,"B",IF(COUNTIF(Tabelas!$C$2:$C$9,IFERROR(VALUE(LEFT(SUBSTITUTE(TRIM($C86),".",""),2)),0))&gt;0,"D","C")))))))</f>
        <v/>
      </c>
      <c r="I86" s="17" t="str">
        <f aca="false">IF($H86="","",IFERROR(VLOOKUP($H86,Tabelas!$E$2:$F$7,2,FALSE()),""))</f>
        <v/>
      </c>
      <c r="J86" s="18" t="str">
        <f aca="false">IF($H86="","",IF(AND(ISNUMBER($G86),$G86&gt;=3420000,$G86&lt;=3780000),"PRIORIDADE",""))</f>
        <v/>
      </c>
    </row>
    <row r="87" customFormat="false" ht="15" hidden="false" customHeight="false" outlineLevel="0" collapsed="false">
      <c r="A87" s="14"/>
      <c r="B87" s="14"/>
      <c r="C87" s="14"/>
      <c r="D87" s="14"/>
      <c r="E87" s="14"/>
      <c r="F87" s="14"/>
      <c r="G87" s="15"/>
      <c r="H87" s="16" t="str">
        <f aca="false">IF(AND($A87="",$B87="",$C87=""),"",IF(AND(TRIM($E87)&lt;&gt;"",ISERROR(SEARCH("ATIV",$E87))),"FORA",IF(OR(ISNUMBER(SEARCH("MEI",$D87)),ISNUMBER(SEARCH("MEI",$F87))),"MEI",IF(AND(TRIM($F87)&lt;&gt;"",ISERROR(SEARCH("SIMPLES",$F87))),"FORA",IF(OR(COUNTIF(Tabelas!$A$2:$A$37,IFERROR(VALUE(LEFT(SUBSTITUTE(TRIM($C87),".",""),2)),0))&gt;0,LEFT(SUBSTITUTE(TRIM($C87),".",""),3)="493"),"A",IF(COUNTIF(Tabelas!$B$2:$B$9,IFERROR(VALUE(LEFT(SUBSTITUTE(TRIM($C87),".",""),2)),0))&gt;0,"B",IF(COUNTIF(Tabelas!$C$2:$C$9,IFERROR(VALUE(LEFT(SUBSTITUTE(TRIM($C87),".",""),2)),0))&gt;0,"D","C")))))))</f>
        <v/>
      </c>
      <c r="I87" s="17" t="str">
        <f aca="false">IF($H87="","",IFERROR(VLOOKUP($H87,Tabelas!$E$2:$F$7,2,FALSE()),""))</f>
        <v/>
      </c>
      <c r="J87" s="18" t="str">
        <f aca="false">IF($H87="","",IF(AND(ISNUMBER($G87),$G87&gt;=3420000,$G87&lt;=3780000),"PRIORIDADE",""))</f>
        <v/>
      </c>
    </row>
    <row r="88" customFormat="false" ht="15" hidden="false" customHeight="false" outlineLevel="0" collapsed="false">
      <c r="A88" s="14"/>
      <c r="B88" s="14"/>
      <c r="C88" s="14"/>
      <c r="D88" s="14"/>
      <c r="E88" s="14"/>
      <c r="F88" s="14"/>
      <c r="G88" s="15"/>
      <c r="H88" s="16" t="str">
        <f aca="false">IF(AND($A88="",$B88="",$C88=""),"",IF(AND(TRIM($E88)&lt;&gt;"",ISERROR(SEARCH("ATIV",$E88))),"FORA",IF(OR(ISNUMBER(SEARCH("MEI",$D88)),ISNUMBER(SEARCH("MEI",$F88))),"MEI",IF(AND(TRIM($F88)&lt;&gt;"",ISERROR(SEARCH("SIMPLES",$F88))),"FORA",IF(OR(COUNTIF(Tabelas!$A$2:$A$37,IFERROR(VALUE(LEFT(SUBSTITUTE(TRIM($C88),".",""),2)),0))&gt;0,LEFT(SUBSTITUTE(TRIM($C88),".",""),3)="493"),"A",IF(COUNTIF(Tabelas!$B$2:$B$9,IFERROR(VALUE(LEFT(SUBSTITUTE(TRIM($C88),".",""),2)),0))&gt;0,"B",IF(COUNTIF(Tabelas!$C$2:$C$9,IFERROR(VALUE(LEFT(SUBSTITUTE(TRIM($C88),".",""),2)),0))&gt;0,"D","C")))))))</f>
        <v/>
      </c>
      <c r="I88" s="17" t="str">
        <f aca="false">IF($H88="","",IFERROR(VLOOKUP($H88,Tabelas!$E$2:$F$7,2,FALSE()),""))</f>
        <v/>
      </c>
      <c r="J88" s="18" t="str">
        <f aca="false">IF($H88="","",IF(AND(ISNUMBER($G88),$G88&gt;=3420000,$G88&lt;=3780000),"PRIORIDADE",""))</f>
        <v/>
      </c>
    </row>
    <row r="89" customFormat="false" ht="15" hidden="false" customHeight="false" outlineLevel="0" collapsed="false">
      <c r="A89" s="14"/>
      <c r="B89" s="14"/>
      <c r="C89" s="14"/>
      <c r="D89" s="14"/>
      <c r="E89" s="14"/>
      <c r="F89" s="14"/>
      <c r="G89" s="15"/>
      <c r="H89" s="16" t="str">
        <f aca="false">IF(AND($A89="",$B89="",$C89=""),"",IF(AND(TRIM($E89)&lt;&gt;"",ISERROR(SEARCH("ATIV",$E89))),"FORA",IF(OR(ISNUMBER(SEARCH("MEI",$D89)),ISNUMBER(SEARCH("MEI",$F89))),"MEI",IF(AND(TRIM($F89)&lt;&gt;"",ISERROR(SEARCH("SIMPLES",$F89))),"FORA",IF(OR(COUNTIF(Tabelas!$A$2:$A$37,IFERROR(VALUE(LEFT(SUBSTITUTE(TRIM($C89),".",""),2)),0))&gt;0,LEFT(SUBSTITUTE(TRIM($C89),".",""),3)="493"),"A",IF(COUNTIF(Tabelas!$B$2:$B$9,IFERROR(VALUE(LEFT(SUBSTITUTE(TRIM($C89),".",""),2)),0))&gt;0,"B",IF(COUNTIF(Tabelas!$C$2:$C$9,IFERROR(VALUE(LEFT(SUBSTITUTE(TRIM($C89),".",""),2)),0))&gt;0,"D","C")))))))</f>
        <v/>
      </c>
      <c r="I89" s="17" t="str">
        <f aca="false">IF($H89="","",IFERROR(VLOOKUP($H89,Tabelas!$E$2:$F$7,2,FALSE()),""))</f>
        <v/>
      </c>
      <c r="J89" s="18" t="str">
        <f aca="false">IF($H89="","",IF(AND(ISNUMBER($G89),$G89&gt;=3420000,$G89&lt;=3780000),"PRIORIDADE",""))</f>
        <v/>
      </c>
    </row>
    <row r="90" customFormat="false" ht="15" hidden="false" customHeight="false" outlineLevel="0" collapsed="false">
      <c r="A90" s="14"/>
      <c r="B90" s="14"/>
      <c r="C90" s="14"/>
      <c r="D90" s="14"/>
      <c r="E90" s="14"/>
      <c r="F90" s="14"/>
      <c r="G90" s="15"/>
      <c r="H90" s="16" t="str">
        <f aca="false">IF(AND($A90="",$B90="",$C90=""),"",IF(AND(TRIM($E90)&lt;&gt;"",ISERROR(SEARCH("ATIV",$E90))),"FORA",IF(OR(ISNUMBER(SEARCH("MEI",$D90)),ISNUMBER(SEARCH("MEI",$F90))),"MEI",IF(AND(TRIM($F90)&lt;&gt;"",ISERROR(SEARCH("SIMPLES",$F90))),"FORA",IF(OR(COUNTIF(Tabelas!$A$2:$A$37,IFERROR(VALUE(LEFT(SUBSTITUTE(TRIM($C90),".",""),2)),0))&gt;0,LEFT(SUBSTITUTE(TRIM($C90),".",""),3)="493"),"A",IF(COUNTIF(Tabelas!$B$2:$B$9,IFERROR(VALUE(LEFT(SUBSTITUTE(TRIM($C90),".",""),2)),0))&gt;0,"B",IF(COUNTIF(Tabelas!$C$2:$C$9,IFERROR(VALUE(LEFT(SUBSTITUTE(TRIM($C90),".",""),2)),0))&gt;0,"D","C")))))))</f>
        <v/>
      </c>
      <c r="I90" s="17" t="str">
        <f aca="false">IF($H90="","",IFERROR(VLOOKUP($H90,Tabelas!$E$2:$F$7,2,FALSE()),""))</f>
        <v/>
      </c>
      <c r="J90" s="18" t="str">
        <f aca="false">IF($H90="","",IF(AND(ISNUMBER($G90),$G90&gt;=3420000,$G90&lt;=3780000),"PRIORIDADE",""))</f>
        <v/>
      </c>
    </row>
    <row r="91" customFormat="false" ht="15" hidden="false" customHeight="false" outlineLevel="0" collapsed="false">
      <c r="A91" s="14"/>
      <c r="B91" s="14"/>
      <c r="C91" s="14"/>
      <c r="D91" s="14"/>
      <c r="E91" s="14"/>
      <c r="F91" s="14"/>
      <c r="G91" s="15"/>
      <c r="H91" s="16" t="str">
        <f aca="false">IF(AND($A91="",$B91="",$C91=""),"",IF(AND(TRIM($E91)&lt;&gt;"",ISERROR(SEARCH("ATIV",$E91))),"FORA",IF(OR(ISNUMBER(SEARCH("MEI",$D91)),ISNUMBER(SEARCH("MEI",$F91))),"MEI",IF(AND(TRIM($F91)&lt;&gt;"",ISERROR(SEARCH("SIMPLES",$F91))),"FORA",IF(OR(COUNTIF(Tabelas!$A$2:$A$37,IFERROR(VALUE(LEFT(SUBSTITUTE(TRIM($C91),".",""),2)),0))&gt;0,LEFT(SUBSTITUTE(TRIM($C91),".",""),3)="493"),"A",IF(COUNTIF(Tabelas!$B$2:$B$9,IFERROR(VALUE(LEFT(SUBSTITUTE(TRIM($C91),".",""),2)),0))&gt;0,"B",IF(COUNTIF(Tabelas!$C$2:$C$9,IFERROR(VALUE(LEFT(SUBSTITUTE(TRIM($C91),".",""),2)),0))&gt;0,"D","C")))))))</f>
        <v/>
      </c>
      <c r="I91" s="17" t="str">
        <f aca="false">IF($H91="","",IFERROR(VLOOKUP($H91,Tabelas!$E$2:$F$7,2,FALSE()),""))</f>
        <v/>
      </c>
      <c r="J91" s="18" t="str">
        <f aca="false">IF($H91="","",IF(AND(ISNUMBER($G91),$G91&gt;=3420000,$G91&lt;=3780000),"PRIORIDADE",""))</f>
        <v/>
      </c>
    </row>
    <row r="92" customFormat="false" ht="15" hidden="false" customHeight="false" outlineLevel="0" collapsed="false">
      <c r="A92" s="14"/>
      <c r="B92" s="14"/>
      <c r="C92" s="14"/>
      <c r="D92" s="14"/>
      <c r="E92" s="14"/>
      <c r="F92" s="14"/>
      <c r="G92" s="15"/>
      <c r="H92" s="16" t="str">
        <f aca="false">IF(AND($A92="",$B92="",$C92=""),"",IF(AND(TRIM($E92)&lt;&gt;"",ISERROR(SEARCH("ATIV",$E92))),"FORA",IF(OR(ISNUMBER(SEARCH("MEI",$D92)),ISNUMBER(SEARCH("MEI",$F92))),"MEI",IF(AND(TRIM($F92)&lt;&gt;"",ISERROR(SEARCH("SIMPLES",$F92))),"FORA",IF(OR(COUNTIF(Tabelas!$A$2:$A$37,IFERROR(VALUE(LEFT(SUBSTITUTE(TRIM($C92),".",""),2)),0))&gt;0,LEFT(SUBSTITUTE(TRIM($C92),".",""),3)="493"),"A",IF(COUNTIF(Tabelas!$B$2:$B$9,IFERROR(VALUE(LEFT(SUBSTITUTE(TRIM($C92),".",""),2)),0))&gt;0,"B",IF(COUNTIF(Tabelas!$C$2:$C$9,IFERROR(VALUE(LEFT(SUBSTITUTE(TRIM($C92),".",""),2)),0))&gt;0,"D","C")))))))</f>
        <v/>
      </c>
      <c r="I92" s="17" t="str">
        <f aca="false">IF($H92="","",IFERROR(VLOOKUP($H92,Tabelas!$E$2:$F$7,2,FALSE()),""))</f>
        <v/>
      </c>
      <c r="J92" s="18" t="str">
        <f aca="false">IF($H92="","",IF(AND(ISNUMBER($G92),$G92&gt;=3420000,$G92&lt;=3780000),"PRIORIDADE",""))</f>
        <v/>
      </c>
    </row>
    <row r="93" customFormat="false" ht="15" hidden="false" customHeight="false" outlineLevel="0" collapsed="false">
      <c r="A93" s="14"/>
      <c r="B93" s="14"/>
      <c r="C93" s="14"/>
      <c r="D93" s="14"/>
      <c r="E93" s="14"/>
      <c r="F93" s="14"/>
      <c r="G93" s="15"/>
      <c r="H93" s="16" t="str">
        <f aca="false">IF(AND($A93="",$B93="",$C93=""),"",IF(AND(TRIM($E93)&lt;&gt;"",ISERROR(SEARCH("ATIV",$E93))),"FORA",IF(OR(ISNUMBER(SEARCH("MEI",$D93)),ISNUMBER(SEARCH("MEI",$F93))),"MEI",IF(AND(TRIM($F93)&lt;&gt;"",ISERROR(SEARCH("SIMPLES",$F93))),"FORA",IF(OR(COUNTIF(Tabelas!$A$2:$A$37,IFERROR(VALUE(LEFT(SUBSTITUTE(TRIM($C93),".",""),2)),0))&gt;0,LEFT(SUBSTITUTE(TRIM($C93),".",""),3)="493"),"A",IF(COUNTIF(Tabelas!$B$2:$B$9,IFERROR(VALUE(LEFT(SUBSTITUTE(TRIM($C93),".",""),2)),0))&gt;0,"B",IF(COUNTIF(Tabelas!$C$2:$C$9,IFERROR(VALUE(LEFT(SUBSTITUTE(TRIM($C93),".",""),2)),0))&gt;0,"D","C")))))))</f>
        <v/>
      </c>
      <c r="I93" s="17" t="str">
        <f aca="false">IF($H93="","",IFERROR(VLOOKUP($H93,Tabelas!$E$2:$F$7,2,FALSE()),""))</f>
        <v/>
      </c>
      <c r="J93" s="18" t="str">
        <f aca="false">IF($H93="","",IF(AND(ISNUMBER($G93),$G93&gt;=3420000,$G93&lt;=3780000),"PRIORIDADE",""))</f>
        <v/>
      </c>
    </row>
    <row r="94" customFormat="false" ht="15" hidden="false" customHeight="false" outlineLevel="0" collapsed="false">
      <c r="A94" s="14"/>
      <c r="B94" s="14"/>
      <c r="C94" s="14"/>
      <c r="D94" s="14"/>
      <c r="E94" s="14"/>
      <c r="F94" s="14"/>
      <c r="G94" s="15"/>
      <c r="H94" s="16" t="str">
        <f aca="false">IF(AND($A94="",$B94="",$C94=""),"",IF(AND(TRIM($E94)&lt;&gt;"",ISERROR(SEARCH("ATIV",$E94))),"FORA",IF(OR(ISNUMBER(SEARCH("MEI",$D94)),ISNUMBER(SEARCH("MEI",$F94))),"MEI",IF(AND(TRIM($F94)&lt;&gt;"",ISERROR(SEARCH("SIMPLES",$F94))),"FORA",IF(OR(COUNTIF(Tabelas!$A$2:$A$37,IFERROR(VALUE(LEFT(SUBSTITUTE(TRIM($C94),".",""),2)),0))&gt;0,LEFT(SUBSTITUTE(TRIM($C94),".",""),3)="493"),"A",IF(COUNTIF(Tabelas!$B$2:$B$9,IFERROR(VALUE(LEFT(SUBSTITUTE(TRIM($C94),".",""),2)),0))&gt;0,"B",IF(COUNTIF(Tabelas!$C$2:$C$9,IFERROR(VALUE(LEFT(SUBSTITUTE(TRIM($C94),".",""),2)),0))&gt;0,"D","C")))))))</f>
        <v/>
      </c>
      <c r="I94" s="17" t="str">
        <f aca="false">IF($H94="","",IFERROR(VLOOKUP($H94,Tabelas!$E$2:$F$7,2,FALSE()),""))</f>
        <v/>
      </c>
      <c r="J94" s="18" t="str">
        <f aca="false">IF($H94="","",IF(AND(ISNUMBER($G94),$G94&gt;=3420000,$G94&lt;=3780000),"PRIORIDADE",""))</f>
        <v/>
      </c>
    </row>
    <row r="95" customFormat="false" ht="15" hidden="false" customHeight="false" outlineLevel="0" collapsed="false">
      <c r="A95" s="14"/>
      <c r="B95" s="14"/>
      <c r="C95" s="14"/>
      <c r="D95" s="14"/>
      <c r="E95" s="14"/>
      <c r="F95" s="14"/>
      <c r="G95" s="15"/>
      <c r="H95" s="16" t="str">
        <f aca="false">IF(AND($A95="",$B95="",$C95=""),"",IF(AND(TRIM($E95)&lt;&gt;"",ISERROR(SEARCH("ATIV",$E95))),"FORA",IF(OR(ISNUMBER(SEARCH("MEI",$D95)),ISNUMBER(SEARCH("MEI",$F95))),"MEI",IF(AND(TRIM($F95)&lt;&gt;"",ISERROR(SEARCH("SIMPLES",$F95))),"FORA",IF(OR(COUNTIF(Tabelas!$A$2:$A$37,IFERROR(VALUE(LEFT(SUBSTITUTE(TRIM($C95),".",""),2)),0))&gt;0,LEFT(SUBSTITUTE(TRIM($C95),".",""),3)="493"),"A",IF(COUNTIF(Tabelas!$B$2:$B$9,IFERROR(VALUE(LEFT(SUBSTITUTE(TRIM($C95),".",""),2)),0))&gt;0,"B",IF(COUNTIF(Tabelas!$C$2:$C$9,IFERROR(VALUE(LEFT(SUBSTITUTE(TRIM($C95),".",""),2)),0))&gt;0,"D","C")))))))</f>
        <v/>
      </c>
      <c r="I95" s="17" t="str">
        <f aca="false">IF($H95="","",IFERROR(VLOOKUP($H95,Tabelas!$E$2:$F$7,2,FALSE()),""))</f>
        <v/>
      </c>
      <c r="J95" s="18" t="str">
        <f aca="false">IF($H95="","",IF(AND(ISNUMBER($G95),$G95&gt;=3420000,$G95&lt;=3780000),"PRIORIDADE",""))</f>
        <v/>
      </c>
    </row>
    <row r="96" customFormat="false" ht="15" hidden="false" customHeight="false" outlineLevel="0" collapsed="false">
      <c r="A96" s="14"/>
      <c r="B96" s="14"/>
      <c r="C96" s="14"/>
      <c r="D96" s="14"/>
      <c r="E96" s="14"/>
      <c r="F96" s="14"/>
      <c r="G96" s="15"/>
      <c r="H96" s="16" t="str">
        <f aca="false">IF(AND($A96="",$B96="",$C96=""),"",IF(AND(TRIM($E96)&lt;&gt;"",ISERROR(SEARCH("ATIV",$E96))),"FORA",IF(OR(ISNUMBER(SEARCH("MEI",$D96)),ISNUMBER(SEARCH("MEI",$F96))),"MEI",IF(AND(TRIM($F96)&lt;&gt;"",ISERROR(SEARCH("SIMPLES",$F96))),"FORA",IF(OR(COUNTIF(Tabelas!$A$2:$A$37,IFERROR(VALUE(LEFT(SUBSTITUTE(TRIM($C96),".",""),2)),0))&gt;0,LEFT(SUBSTITUTE(TRIM($C96),".",""),3)="493"),"A",IF(COUNTIF(Tabelas!$B$2:$B$9,IFERROR(VALUE(LEFT(SUBSTITUTE(TRIM($C96),".",""),2)),0))&gt;0,"B",IF(COUNTIF(Tabelas!$C$2:$C$9,IFERROR(VALUE(LEFT(SUBSTITUTE(TRIM($C96),".",""),2)),0))&gt;0,"D","C")))))))</f>
        <v/>
      </c>
      <c r="I96" s="17" t="str">
        <f aca="false">IF($H96="","",IFERROR(VLOOKUP($H96,Tabelas!$E$2:$F$7,2,FALSE()),""))</f>
        <v/>
      </c>
      <c r="J96" s="18" t="str">
        <f aca="false">IF($H96="","",IF(AND(ISNUMBER($G96),$G96&gt;=3420000,$G96&lt;=3780000),"PRIORIDADE",""))</f>
        <v/>
      </c>
    </row>
    <row r="97" customFormat="false" ht="15" hidden="false" customHeight="false" outlineLevel="0" collapsed="false">
      <c r="A97" s="14"/>
      <c r="B97" s="14"/>
      <c r="C97" s="14"/>
      <c r="D97" s="14"/>
      <c r="E97" s="14"/>
      <c r="F97" s="14"/>
      <c r="G97" s="15"/>
      <c r="H97" s="16" t="str">
        <f aca="false">IF(AND($A97="",$B97="",$C97=""),"",IF(AND(TRIM($E97)&lt;&gt;"",ISERROR(SEARCH("ATIV",$E97))),"FORA",IF(OR(ISNUMBER(SEARCH("MEI",$D97)),ISNUMBER(SEARCH("MEI",$F97))),"MEI",IF(AND(TRIM($F97)&lt;&gt;"",ISERROR(SEARCH("SIMPLES",$F97))),"FORA",IF(OR(COUNTIF(Tabelas!$A$2:$A$37,IFERROR(VALUE(LEFT(SUBSTITUTE(TRIM($C97),".",""),2)),0))&gt;0,LEFT(SUBSTITUTE(TRIM($C97),".",""),3)="493"),"A",IF(COUNTIF(Tabelas!$B$2:$B$9,IFERROR(VALUE(LEFT(SUBSTITUTE(TRIM($C97),".",""),2)),0))&gt;0,"B",IF(COUNTIF(Tabelas!$C$2:$C$9,IFERROR(VALUE(LEFT(SUBSTITUTE(TRIM($C97),".",""),2)),0))&gt;0,"D","C")))))))</f>
        <v/>
      </c>
      <c r="I97" s="17" t="str">
        <f aca="false">IF($H97="","",IFERROR(VLOOKUP($H97,Tabelas!$E$2:$F$7,2,FALSE()),""))</f>
        <v/>
      </c>
      <c r="J97" s="18" t="str">
        <f aca="false">IF($H97="","",IF(AND(ISNUMBER($G97),$G97&gt;=3420000,$G97&lt;=3780000),"PRIORIDADE",""))</f>
        <v/>
      </c>
    </row>
    <row r="98" customFormat="false" ht="15" hidden="false" customHeight="false" outlineLevel="0" collapsed="false">
      <c r="A98" s="14"/>
      <c r="B98" s="14"/>
      <c r="C98" s="14"/>
      <c r="D98" s="14"/>
      <c r="E98" s="14"/>
      <c r="F98" s="14"/>
      <c r="G98" s="15"/>
      <c r="H98" s="16" t="str">
        <f aca="false">IF(AND($A98="",$B98="",$C98=""),"",IF(AND(TRIM($E98)&lt;&gt;"",ISERROR(SEARCH("ATIV",$E98))),"FORA",IF(OR(ISNUMBER(SEARCH("MEI",$D98)),ISNUMBER(SEARCH("MEI",$F98))),"MEI",IF(AND(TRIM($F98)&lt;&gt;"",ISERROR(SEARCH("SIMPLES",$F98))),"FORA",IF(OR(COUNTIF(Tabelas!$A$2:$A$37,IFERROR(VALUE(LEFT(SUBSTITUTE(TRIM($C98),".",""),2)),0))&gt;0,LEFT(SUBSTITUTE(TRIM($C98),".",""),3)="493"),"A",IF(COUNTIF(Tabelas!$B$2:$B$9,IFERROR(VALUE(LEFT(SUBSTITUTE(TRIM($C98),".",""),2)),0))&gt;0,"B",IF(COUNTIF(Tabelas!$C$2:$C$9,IFERROR(VALUE(LEFT(SUBSTITUTE(TRIM($C98),".",""),2)),0))&gt;0,"D","C")))))))</f>
        <v/>
      </c>
      <c r="I98" s="17" t="str">
        <f aca="false">IF($H98="","",IFERROR(VLOOKUP($H98,Tabelas!$E$2:$F$7,2,FALSE()),""))</f>
        <v/>
      </c>
      <c r="J98" s="18" t="str">
        <f aca="false">IF($H98="","",IF(AND(ISNUMBER($G98),$G98&gt;=3420000,$G98&lt;=3780000),"PRIORIDADE",""))</f>
        <v/>
      </c>
    </row>
    <row r="99" customFormat="false" ht="15" hidden="false" customHeight="false" outlineLevel="0" collapsed="false">
      <c r="A99" s="14"/>
      <c r="B99" s="14"/>
      <c r="C99" s="14"/>
      <c r="D99" s="14"/>
      <c r="E99" s="14"/>
      <c r="F99" s="14"/>
      <c r="G99" s="15"/>
      <c r="H99" s="16" t="str">
        <f aca="false">IF(AND($A99="",$B99="",$C99=""),"",IF(AND(TRIM($E99)&lt;&gt;"",ISERROR(SEARCH("ATIV",$E99))),"FORA",IF(OR(ISNUMBER(SEARCH("MEI",$D99)),ISNUMBER(SEARCH("MEI",$F99))),"MEI",IF(AND(TRIM($F99)&lt;&gt;"",ISERROR(SEARCH("SIMPLES",$F99))),"FORA",IF(OR(COUNTIF(Tabelas!$A$2:$A$37,IFERROR(VALUE(LEFT(SUBSTITUTE(TRIM($C99),".",""),2)),0))&gt;0,LEFT(SUBSTITUTE(TRIM($C99),".",""),3)="493"),"A",IF(COUNTIF(Tabelas!$B$2:$B$9,IFERROR(VALUE(LEFT(SUBSTITUTE(TRIM($C99),".",""),2)),0))&gt;0,"B",IF(COUNTIF(Tabelas!$C$2:$C$9,IFERROR(VALUE(LEFT(SUBSTITUTE(TRIM($C99),".",""),2)),0))&gt;0,"D","C")))))))</f>
        <v/>
      </c>
      <c r="I99" s="17" t="str">
        <f aca="false">IF($H99="","",IFERROR(VLOOKUP($H99,Tabelas!$E$2:$F$7,2,FALSE()),""))</f>
        <v/>
      </c>
      <c r="J99" s="18" t="str">
        <f aca="false">IF($H99="","",IF(AND(ISNUMBER($G99),$G99&gt;=3420000,$G99&lt;=3780000),"PRIORIDADE",""))</f>
        <v/>
      </c>
    </row>
    <row r="100" customFormat="false" ht="15" hidden="false" customHeight="false" outlineLevel="0" collapsed="false">
      <c r="A100" s="14"/>
      <c r="B100" s="14"/>
      <c r="C100" s="14"/>
      <c r="D100" s="14"/>
      <c r="E100" s="14"/>
      <c r="F100" s="14"/>
      <c r="G100" s="15"/>
      <c r="H100" s="16" t="str">
        <f aca="false">IF(AND($A100="",$B100="",$C100=""),"",IF(AND(TRIM($E100)&lt;&gt;"",ISERROR(SEARCH("ATIV",$E100))),"FORA",IF(OR(ISNUMBER(SEARCH("MEI",$D100)),ISNUMBER(SEARCH("MEI",$F100))),"MEI",IF(AND(TRIM($F100)&lt;&gt;"",ISERROR(SEARCH("SIMPLES",$F100))),"FORA",IF(OR(COUNTIF(Tabelas!$A$2:$A$37,IFERROR(VALUE(LEFT(SUBSTITUTE(TRIM($C100),".",""),2)),0))&gt;0,LEFT(SUBSTITUTE(TRIM($C100),".",""),3)="493"),"A",IF(COUNTIF(Tabelas!$B$2:$B$9,IFERROR(VALUE(LEFT(SUBSTITUTE(TRIM($C100),".",""),2)),0))&gt;0,"B",IF(COUNTIF(Tabelas!$C$2:$C$9,IFERROR(VALUE(LEFT(SUBSTITUTE(TRIM($C100),".",""),2)),0))&gt;0,"D","C")))))))</f>
        <v/>
      </c>
      <c r="I100" s="17" t="str">
        <f aca="false">IF($H100="","",IFERROR(VLOOKUP($H100,Tabelas!$E$2:$F$7,2,FALSE()),""))</f>
        <v/>
      </c>
      <c r="J100" s="18" t="str">
        <f aca="false">IF($H100="","",IF(AND(ISNUMBER($G100),$G100&gt;=3420000,$G100&lt;=3780000),"PRIORIDADE",""))</f>
        <v/>
      </c>
    </row>
    <row r="101" customFormat="false" ht="15" hidden="false" customHeight="false" outlineLevel="0" collapsed="false">
      <c r="A101" s="14"/>
      <c r="B101" s="14"/>
      <c r="C101" s="14"/>
      <c r="D101" s="14"/>
      <c r="E101" s="14"/>
      <c r="F101" s="14"/>
      <c r="G101" s="15"/>
      <c r="H101" s="16" t="str">
        <f aca="false">IF(AND($A101="",$B101="",$C101=""),"",IF(AND(TRIM($E101)&lt;&gt;"",ISERROR(SEARCH("ATIV",$E101))),"FORA",IF(OR(ISNUMBER(SEARCH("MEI",$D101)),ISNUMBER(SEARCH("MEI",$F101))),"MEI",IF(AND(TRIM($F101)&lt;&gt;"",ISERROR(SEARCH("SIMPLES",$F101))),"FORA",IF(OR(COUNTIF(Tabelas!$A$2:$A$37,IFERROR(VALUE(LEFT(SUBSTITUTE(TRIM($C101),".",""),2)),0))&gt;0,LEFT(SUBSTITUTE(TRIM($C101),".",""),3)="493"),"A",IF(COUNTIF(Tabelas!$B$2:$B$9,IFERROR(VALUE(LEFT(SUBSTITUTE(TRIM($C101),".",""),2)),0))&gt;0,"B",IF(COUNTIF(Tabelas!$C$2:$C$9,IFERROR(VALUE(LEFT(SUBSTITUTE(TRIM($C101),".",""),2)),0))&gt;0,"D","C")))))))</f>
        <v/>
      </c>
      <c r="I101" s="17" t="str">
        <f aca="false">IF($H101="","",IFERROR(VLOOKUP($H101,Tabelas!$E$2:$F$7,2,FALSE()),""))</f>
        <v/>
      </c>
      <c r="J101" s="18" t="str">
        <f aca="false">IF($H101="","",IF(AND(ISNUMBER($G101),$G101&gt;=3420000,$G101&lt;=3780000),"PRIORIDADE",""))</f>
        <v/>
      </c>
    </row>
    <row r="102" customFormat="false" ht="15" hidden="false" customHeight="false" outlineLevel="0" collapsed="false">
      <c r="A102" s="14"/>
      <c r="B102" s="14"/>
      <c r="C102" s="14"/>
      <c r="D102" s="14"/>
      <c r="E102" s="14"/>
      <c r="F102" s="14"/>
      <c r="G102" s="15"/>
      <c r="H102" s="16" t="str">
        <f aca="false">IF(AND($A102="",$B102="",$C102=""),"",IF(AND(TRIM($E102)&lt;&gt;"",ISERROR(SEARCH("ATIV",$E102))),"FORA",IF(OR(ISNUMBER(SEARCH("MEI",$D102)),ISNUMBER(SEARCH("MEI",$F102))),"MEI",IF(AND(TRIM($F102)&lt;&gt;"",ISERROR(SEARCH("SIMPLES",$F102))),"FORA",IF(OR(COUNTIF(Tabelas!$A$2:$A$37,IFERROR(VALUE(LEFT(SUBSTITUTE(TRIM($C102),".",""),2)),0))&gt;0,LEFT(SUBSTITUTE(TRIM($C102),".",""),3)="493"),"A",IF(COUNTIF(Tabelas!$B$2:$B$9,IFERROR(VALUE(LEFT(SUBSTITUTE(TRIM($C102),".",""),2)),0))&gt;0,"B",IF(COUNTIF(Tabelas!$C$2:$C$9,IFERROR(VALUE(LEFT(SUBSTITUTE(TRIM($C102),".",""),2)),0))&gt;0,"D","C")))))))</f>
        <v/>
      </c>
      <c r="I102" s="17" t="str">
        <f aca="false">IF($H102="","",IFERROR(VLOOKUP($H102,Tabelas!$E$2:$F$7,2,FALSE()),""))</f>
        <v/>
      </c>
      <c r="J102" s="18" t="str">
        <f aca="false">IF($H102="","",IF(AND(ISNUMBER($G102),$G102&gt;=3420000,$G102&lt;=3780000),"PRIORIDADE",""))</f>
        <v/>
      </c>
    </row>
    <row r="103" customFormat="false" ht="15" hidden="false" customHeight="false" outlineLevel="0" collapsed="false">
      <c r="A103" s="14"/>
      <c r="B103" s="14"/>
      <c r="C103" s="14"/>
      <c r="D103" s="14"/>
      <c r="E103" s="14"/>
      <c r="F103" s="14"/>
      <c r="G103" s="15"/>
      <c r="H103" s="16" t="str">
        <f aca="false">IF(AND($A103="",$B103="",$C103=""),"",IF(AND(TRIM($E103)&lt;&gt;"",ISERROR(SEARCH("ATIV",$E103))),"FORA",IF(OR(ISNUMBER(SEARCH("MEI",$D103)),ISNUMBER(SEARCH("MEI",$F103))),"MEI",IF(AND(TRIM($F103)&lt;&gt;"",ISERROR(SEARCH("SIMPLES",$F103))),"FORA",IF(OR(COUNTIF(Tabelas!$A$2:$A$37,IFERROR(VALUE(LEFT(SUBSTITUTE(TRIM($C103),".",""),2)),0))&gt;0,LEFT(SUBSTITUTE(TRIM($C103),".",""),3)="493"),"A",IF(COUNTIF(Tabelas!$B$2:$B$9,IFERROR(VALUE(LEFT(SUBSTITUTE(TRIM($C103),".",""),2)),0))&gt;0,"B",IF(COUNTIF(Tabelas!$C$2:$C$9,IFERROR(VALUE(LEFT(SUBSTITUTE(TRIM($C103),".",""),2)),0))&gt;0,"D","C")))))))</f>
        <v/>
      </c>
      <c r="I103" s="17" t="str">
        <f aca="false">IF($H103="","",IFERROR(VLOOKUP($H103,Tabelas!$E$2:$F$7,2,FALSE()),""))</f>
        <v/>
      </c>
      <c r="J103" s="18" t="str">
        <f aca="false">IF($H103="","",IF(AND(ISNUMBER($G103),$G103&gt;=3420000,$G103&lt;=3780000),"PRIORIDADE",""))</f>
        <v/>
      </c>
    </row>
    <row r="104" customFormat="false" ht="15" hidden="false" customHeight="false" outlineLevel="0" collapsed="false">
      <c r="A104" s="14"/>
      <c r="B104" s="14"/>
      <c r="C104" s="14"/>
      <c r="D104" s="14"/>
      <c r="E104" s="14"/>
      <c r="F104" s="14"/>
      <c r="G104" s="15"/>
      <c r="H104" s="16" t="str">
        <f aca="false">IF(AND($A104="",$B104="",$C104=""),"",IF(AND(TRIM($E104)&lt;&gt;"",ISERROR(SEARCH("ATIV",$E104))),"FORA",IF(OR(ISNUMBER(SEARCH("MEI",$D104)),ISNUMBER(SEARCH("MEI",$F104))),"MEI",IF(AND(TRIM($F104)&lt;&gt;"",ISERROR(SEARCH("SIMPLES",$F104))),"FORA",IF(OR(COUNTIF(Tabelas!$A$2:$A$37,IFERROR(VALUE(LEFT(SUBSTITUTE(TRIM($C104),".",""),2)),0))&gt;0,LEFT(SUBSTITUTE(TRIM($C104),".",""),3)="493"),"A",IF(COUNTIF(Tabelas!$B$2:$B$9,IFERROR(VALUE(LEFT(SUBSTITUTE(TRIM($C104),".",""),2)),0))&gt;0,"B",IF(COUNTIF(Tabelas!$C$2:$C$9,IFERROR(VALUE(LEFT(SUBSTITUTE(TRIM($C104),".",""),2)),0))&gt;0,"D","C")))))))</f>
        <v/>
      </c>
      <c r="I104" s="17" t="str">
        <f aca="false">IF($H104="","",IFERROR(VLOOKUP($H104,Tabelas!$E$2:$F$7,2,FALSE()),""))</f>
        <v/>
      </c>
      <c r="J104" s="18" t="str">
        <f aca="false">IF($H104="","",IF(AND(ISNUMBER($G104),$G104&gt;=3420000,$G104&lt;=3780000),"PRIORIDADE",""))</f>
        <v/>
      </c>
    </row>
    <row r="105" customFormat="false" ht="15" hidden="false" customHeight="false" outlineLevel="0" collapsed="false">
      <c r="A105" s="14"/>
      <c r="B105" s="14"/>
      <c r="C105" s="14"/>
      <c r="D105" s="14"/>
      <c r="E105" s="14"/>
      <c r="F105" s="14"/>
      <c r="G105" s="15"/>
      <c r="H105" s="16" t="str">
        <f aca="false">IF(AND($A105="",$B105="",$C105=""),"",IF(AND(TRIM($E105)&lt;&gt;"",ISERROR(SEARCH("ATIV",$E105))),"FORA",IF(OR(ISNUMBER(SEARCH("MEI",$D105)),ISNUMBER(SEARCH("MEI",$F105))),"MEI",IF(AND(TRIM($F105)&lt;&gt;"",ISERROR(SEARCH("SIMPLES",$F105))),"FORA",IF(OR(COUNTIF(Tabelas!$A$2:$A$37,IFERROR(VALUE(LEFT(SUBSTITUTE(TRIM($C105),".",""),2)),0))&gt;0,LEFT(SUBSTITUTE(TRIM($C105),".",""),3)="493"),"A",IF(COUNTIF(Tabelas!$B$2:$B$9,IFERROR(VALUE(LEFT(SUBSTITUTE(TRIM($C105),".",""),2)),0))&gt;0,"B",IF(COUNTIF(Tabelas!$C$2:$C$9,IFERROR(VALUE(LEFT(SUBSTITUTE(TRIM($C105),".",""),2)),0))&gt;0,"D","C")))))))</f>
        <v/>
      </c>
      <c r="I105" s="17" t="str">
        <f aca="false">IF($H105="","",IFERROR(VLOOKUP($H105,Tabelas!$E$2:$F$7,2,FALSE()),""))</f>
        <v/>
      </c>
      <c r="J105" s="18" t="str">
        <f aca="false">IF($H105="","",IF(AND(ISNUMBER($G105),$G105&gt;=3420000,$G105&lt;=3780000),"PRIORIDADE",""))</f>
        <v/>
      </c>
    </row>
    <row r="106" customFormat="false" ht="15" hidden="false" customHeight="false" outlineLevel="0" collapsed="false">
      <c r="A106" s="14"/>
      <c r="B106" s="14"/>
      <c r="C106" s="14"/>
      <c r="D106" s="14"/>
      <c r="E106" s="14"/>
      <c r="F106" s="14"/>
      <c r="G106" s="15"/>
      <c r="H106" s="16" t="str">
        <f aca="false">IF(AND($A106="",$B106="",$C106=""),"",IF(AND(TRIM($E106)&lt;&gt;"",ISERROR(SEARCH("ATIV",$E106))),"FORA",IF(OR(ISNUMBER(SEARCH("MEI",$D106)),ISNUMBER(SEARCH("MEI",$F106))),"MEI",IF(AND(TRIM($F106)&lt;&gt;"",ISERROR(SEARCH("SIMPLES",$F106))),"FORA",IF(OR(COUNTIF(Tabelas!$A$2:$A$37,IFERROR(VALUE(LEFT(SUBSTITUTE(TRIM($C106),".",""),2)),0))&gt;0,LEFT(SUBSTITUTE(TRIM($C106),".",""),3)="493"),"A",IF(COUNTIF(Tabelas!$B$2:$B$9,IFERROR(VALUE(LEFT(SUBSTITUTE(TRIM($C106),".",""),2)),0))&gt;0,"B",IF(COUNTIF(Tabelas!$C$2:$C$9,IFERROR(VALUE(LEFT(SUBSTITUTE(TRIM($C106),".",""),2)),0))&gt;0,"D","C")))))))</f>
        <v/>
      </c>
      <c r="I106" s="17" t="str">
        <f aca="false">IF($H106="","",IFERROR(VLOOKUP($H106,Tabelas!$E$2:$F$7,2,FALSE()),""))</f>
        <v/>
      </c>
      <c r="J106" s="18" t="str">
        <f aca="false">IF($H106="","",IF(AND(ISNUMBER($G106),$G106&gt;=3420000,$G106&lt;=3780000),"PRIORIDADE",""))</f>
        <v/>
      </c>
    </row>
    <row r="107" customFormat="false" ht="15" hidden="false" customHeight="false" outlineLevel="0" collapsed="false">
      <c r="A107" s="14"/>
      <c r="B107" s="14"/>
      <c r="C107" s="14"/>
      <c r="D107" s="14"/>
      <c r="E107" s="14"/>
      <c r="F107" s="14"/>
      <c r="G107" s="15"/>
      <c r="H107" s="16" t="str">
        <f aca="false">IF(AND($A107="",$B107="",$C107=""),"",IF(AND(TRIM($E107)&lt;&gt;"",ISERROR(SEARCH("ATIV",$E107))),"FORA",IF(OR(ISNUMBER(SEARCH("MEI",$D107)),ISNUMBER(SEARCH("MEI",$F107))),"MEI",IF(AND(TRIM($F107)&lt;&gt;"",ISERROR(SEARCH("SIMPLES",$F107))),"FORA",IF(OR(COUNTIF(Tabelas!$A$2:$A$37,IFERROR(VALUE(LEFT(SUBSTITUTE(TRIM($C107),".",""),2)),0))&gt;0,LEFT(SUBSTITUTE(TRIM($C107),".",""),3)="493"),"A",IF(COUNTIF(Tabelas!$B$2:$B$9,IFERROR(VALUE(LEFT(SUBSTITUTE(TRIM($C107),".",""),2)),0))&gt;0,"B",IF(COUNTIF(Tabelas!$C$2:$C$9,IFERROR(VALUE(LEFT(SUBSTITUTE(TRIM($C107),".",""),2)),0))&gt;0,"D","C")))))))</f>
        <v/>
      </c>
      <c r="I107" s="17" t="str">
        <f aca="false">IF($H107="","",IFERROR(VLOOKUP($H107,Tabelas!$E$2:$F$7,2,FALSE()),""))</f>
        <v/>
      </c>
      <c r="J107" s="18" t="str">
        <f aca="false">IF($H107="","",IF(AND(ISNUMBER($G107),$G107&gt;=3420000,$G107&lt;=3780000),"PRIORIDADE",""))</f>
        <v/>
      </c>
    </row>
    <row r="108" customFormat="false" ht="15" hidden="false" customHeight="false" outlineLevel="0" collapsed="false">
      <c r="A108" s="14"/>
      <c r="B108" s="14"/>
      <c r="C108" s="14"/>
      <c r="D108" s="14"/>
      <c r="E108" s="14"/>
      <c r="F108" s="14"/>
      <c r="G108" s="15"/>
      <c r="H108" s="16" t="str">
        <f aca="false">IF(AND($A108="",$B108="",$C108=""),"",IF(AND(TRIM($E108)&lt;&gt;"",ISERROR(SEARCH("ATIV",$E108))),"FORA",IF(OR(ISNUMBER(SEARCH("MEI",$D108)),ISNUMBER(SEARCH("MEI",$F108))),"MEI",IF(AND(TRIM($F108)&lt;&gt;"",ISERROR(SEARCH("SIMPLES",$F108))),"FORA",IF(OR(COUNTIF(Tabelas!$A$2:$A$37,IFERROR(VALUE(LEFT(SUBSTITUTE(TRIM($C108),".",""),2)),0))&gt;0,LEFT(SUBSTITUTE(TRIM($C108),".",""),3)="493"),"A",IF(COUNTIF(Tabelas!$B$2:$B$9,IFERROR(VALUE(LEFT(SUBSTITUTE(TRIM($C108),".",""),2)),0))&gt;0,"B",IF(COUNTIF(Tabelas!$C$2:$C$9,IFERROR(VALUE(LEFT(SUBSTITUTE(TRIM($C108),".",""),2)),0))&gt;0,"D","C")))))))</f>
        <v/>
      </c>
      <c r="I108" s="17" t="str">
        <f aca="false">IF($H108="","",IFERROR(VLOOKUP($H108,Tabelas!$E$2:$F$7,2,FALSE()),""))</f>
        <v/>
      </c>
      <c r="J108" s="18" t="str">
        <f aca="false">IF($H108="","",IF(AND(ISNUMBER($G108),$G108&gt;=3420000,$G108&lt;=3780000),"PRIORIDADE",""))</f>
        <v/>
      </c>
    </row>
    <row r="109" customFormat="false" ht="15" hidden="false" customHeight="false" outlineLevel="0" collapsed="false">
      <c r="A109" s="14"/>
      <c r="B109" s="14"/>
      <c r="C109" s="14"/>
      <c r="D109" s="14"/>
      <c r="E109" s="14"/>
      <c r="F109" s="14"/>
      <c r="G109" s="15"/>
      <c r="H109" s="16" t="str">
        <f aca="false">IF(AND($A109="",$B109="",$C109=""),"",IF(AND(TRIM($E109)&lt;&gt;"",ISERROR(SEARCH("ATIV",$E109))),"FORA",IF(OR(ISNUMBER(SEARCH("MEI",$D109)),ISNUMBER(SEARCH("MEI",$F109))),"MEI",IF(AND(TRIM($F109)&lt;&gt;"",ISERROR(SEARCH("SIMPLES",$F109))),"FORA",IF(OR(COUNTIF(Tabelas!$A$2:$A$37,IFERROR(VALUE(LEFT(SUBSTITUTE(TRIM($C109),".",""),2)),0))&gt;0,LEFT(SUBSTITUTE(TRIM($C109),".",""),3)="493"),"A",IF(COUNTIF(Tabelas!$B$2:$B$9,IFERROR(VALUE(LEFT(SUBSTITUTE(TRIM($C109),".",""),2)),0))&gt;0,"B",IF(COUNTIF(Tabelas!$C$2:$C$9,IFERROR(VALUE(LEFT(SUBSTITUTE(TRIM($C109),".",""),2)),0))&gt;0,"D","C")))))))</f>
        <v/>
      </c>
      <c r="I109" s="17" t="str">
        <f aca="false">IF($H109="","",IFERROR(VLOOKUP($H109,Tabelas!$E$2:$F$7,2,FALSE()),""))</f>
        <v/>
      </c>
      <c r="J109" s="18" t="str">
        <f aca="false">IF($H109="","",IF(AND(ISNUMBER($G109),$G109&gt;=3420000,$G109&lt;=3780000),"PRIORIDADE",""))</f>
        <v/>
      </c>
    </row>
    <row r="110" customFormat="false" ht="15" hidden="false" customHeight="false" outlineLevel="0" collapsed="false">
      <c r="A110" s="14"/>
      <c r="B110" s="14"/>
      <c r="C110" s="14"/>
      <c r="D110" s="14"/>
      <c r="E110" s="14"/>
      <c r="F110" s="14"/>
      <c r="G110" s="15"/>
      <c r="H110" s="16" t="str">
        <f aca="false">IF(AND($A110="",$B110="",$C110=""),"",IF(AND(TRIM($E110)&lt;&gt;"",ISERROR(SEARCH("ATIV",$E110))),"FORA",IF(OR(ISNUMBER(SEARCH("MEI",$D110)),ISNUMBER(SEARCH("MEI",$F110))),"MEI",IF(AND(TRIM($F110)&lt;&gt;"",ISERROR(SEARCH("SIMPLES",$F110))),"FORA",IF(OR(COUNTIF(Tabelas!$A$2:$A$37,IFERROR(VALUE(LEFT(SUBSTITUTE(TRIM($C110),".",""),2)),0))&gt;0,LEFT(SUBSTITUTE(TRIM($C110),".",""),3)="493"),"A",IF(COUNTIF(Tabelas!$B$2:$B$9,IFERROR(VALUE(LEFT(SUBSTITUTE(TRIM($C110),".",""),2)),0))&gt;0,"B",IF(COUNTIF(Tabelas!$C$2:$C$9,IFERROR(VALUE(LEFT(SUBSTITUTE(TRIM($C110),".",""),2)),0))&gt;0,"D","C")))))))</f>
        <v/>
      </c>
      <c r="I110" s="17" t="str">
        <f aca="false">IF($H110="","",IFERROR(VLOOKUP($H110,Tabelas!$E$2:$F$7,2,FALSE()),""))</f>
        <v/>
      </c>
      <c r="J110" s="18" t="str">
        <f aca="false">IF($H110="","",IF(AND(ISNUMBER($G110),$G110&gt;=3420000,$G110&lt;=3780000),"PRIORIDADE",""))</f>
        <v/>
      </c>
    </row>
    <row r="111" customFormat="false" ht="15" hidden="false" customHeight="false" outlineLevel="0" collapsed="false">
      <c r="A111" s="14"/>
      <c r="B111" s="14"/>
      <c r="C111" s="14"/>
      <c r="D111" s="14"/>
      <c r="E111" s="14"/>
      <c r="F111" s="14"/>
      <c r="G111" s="15"/>
      <c r="H111" s="16" t="str">
        <f aca="false">IF(AND($A111="",$B111="",$C111=""),"",IF(AND(TRIM($E111)&lt;&gt;"",ISERROR(SEARCH("ATIV",$E111))),"FORA",IF(OR(ISNUMBER(SEARCH("MEI",$D111)),ISNUMBER(SEARCH("MEI",$F111))),"MEI",IF(AND(TRIM($F111)&lt;&gt;"",ISERROR(SEARCH("SIMPLES",$F111))),"FORA",IF(OR(COUNTIF(Tabelas!$A$2:$A$37,IFERROR(VALUE(LEFT(SUBSTITUTE(TRIM($C111),".",""),2)),0))&gt;0,LEFT(SUBSTITUTE(TRIM($C111),".",""),3)="493"),"A",IF(COUNTIF(Tabelas!$B$2:$B$9,IFERROR(VALUE(LEFT(SUBSTITUTE(TRIM($C111),".",""),2)),0))&gt;0,"B",IF(COUNTIF(Tabelas!$C$2:$C$9,IFERROR(VALUE(LEFT(SUBSTITUTE(TRIM($C111),".",""),2)),0))&gt;0,"D","C")))))))</f>
        <v/>
      </c>
      <c r="I111" s="17" t="str">
        <f aca="false">IF($H111="","",IFERROR(VLOOKUP($H111,Tabelas!$E$2:$F$7,2,FALSE()),""))</f>
        <v/>
      </c>
      <c r="J111" s="18" t="str">
        <f aca="false">IF($H111="","",IF(AND(ISNUMBER($G111),$G111&gt;=3420000,$G111&lt;=3780000),"PRIORIDADE",""))</f>
        <v/>
      </c>
    </row>
    <row r="112" customFormat="false" ht="15" hidden="false" customHeight="false" outlineLevel="0" collapsed="false">
      <c r="A112" s="14"/>
      <c r="B112" s="14"/>
      <c r="C112" s="14"/>
      <c r="D112" s="14"/>
      <c r="E112" s="14"/>
      <c r="F112" s="14"/>
      <c r="G112" s="15"/>
      <c r="H112" s="16" t="str">
        <f aca="false">IF(AND($A112="",$B112="",$C112=""),"",IF(AND(TRIM($E112)&lt;&gt;"",ISERROR(SEARCH("ATIV",$E112))),"FORA",IF(OR(ISNUMBER(SEARCH("MEI",$D112)),ISNUMBER(SEARCH("MEI",$F112))),"MEI",IF(AND(TRIM($F112)&lt;&gt;"",ISERROR(SEARCH("SIMPLES",$F112))),"FORA",IF(OR(COUNTIF(Tabelas!$A$2:$A$37,IFERROR(VALUE(LEFT(SUBSTITUTE(TRIM($C112),".",""),2)),0))&gt;0,LEFT(SUBSTITUTE(TRIM($C112),".",""),3)="493"),"A",IF(COUNTIF(Tabelas!$B$2:$B$9,IFERROR(VALUE(LEFT(SUBSTITUTE(TRIM($C112),".",""),2)),0))&gt;0,"B",IF(COUNTIF(Tabelas!$C$2:$C$9,IFERROR(VALUE(LEFT(SUBSTITUTE(TRIM($C112),".",""),2)),0))&gt;0,"D","C")))))))</f>
        <v/>
      </c>
      <c r="I112" s="17" t="str">
        <f aca="false">IF($H112="","",IFERROR(VLOOKUP($H112,Tabelas!$E$2:$F$7,2,FALSE()),""))</f>
        <v/>
      </c>
      <c r="J112" s="18" t="str">
        <f aca="false">IF($H112="","",IF(AND(ISNUMBER($G112),$G112&gt;=3420000,$G112&lt;=3780000),"PRIORIDADE",""))</f>
        <v/>
      </c>
    </row>
    <row r="113" customFormat="false" ht="15" hidden="false" customHeight="false" outlineLevel="0" collapsed="false">
      <c r="A113" s="14"/>
      <c r="B113" s="14"/>
      <c r="C113" s="14"/>
      <c r="D113" s="14"/>
      <c r="E113" s="14"/>
      <c r="F113" s="14"/>
      <c r="G113" s="15"/>
      <c r="H113" s="16" t="str">
        <f aca="false">IF(AND($A113="",$B113="",$C113=""),"",IF(AND(TRIM($E113)&lt;&gt;"",ISERROR(SEARCH("ATIV",$E113))),"FORA",IF(OR(ISNUMBER(SEARCH("MEI",$D113)),ISNUMBER(SEARCH("MEI",$F113))),"MEI",IF(AND(TRIM($F113)&lt;&gt;"",ISERROR(SEARCH("SIMPLES",$F113))),"FORA",IF(OR(COUNTIF(Tabelas!$A$2:$A$37,IFERROR(VALUE(LEFT(SUBSTITUTE(TRIM($C113),".",""),2)),0))&gt;0,LEFT(SUBSTITUTE(TRIM($C113),".",""),3)="493"),"A",IF(COUNTIF(Tabelas!$B$2:$B$9,IFERROR(VALUE(LEFT(SUBSTITUTE(TRIM($C113),".",""),2)),0))&gt;0,"B",IF(COUNTIF(Tabelas!$C$2:$C$9,IFERROR(VALUE(LEFT(SUBSTITUTE(TRIM($C113),".",""),2)),0))&gt;0,"D","C")))))))</f>
        <v/>
      </c>
      <c r="I113" s="17" t="str">
        <f aca="false">IF($H113="","",IFERROR(VLOOKUP($H113,Tabelas!$E$2:$F$7,2,FALSE()),""))</f>
        <v/>
      </c>
      <c r="J113" s="18" t="str">
        <f aca="false">IF($H113="","",IF(AND(ISNUMBER($G113),$G113&gt;=3420000,$G113&lt;=3780000),"PRIORIDADE",""))</f>
        <v/>
      </c>
    </row>
    <row r="114" customFormat="false" ht="15" hidden="false" customHeight="false" outlineLevel="0" collapsed="false">
      <c r="A114" s="14"/>
      <c r="B114" s="14"/>
      <c r="C114" s="14"/>
      <c r="D114" s="14"/>
      <c r="E114" s="14"/>
      <c r="F114" s="14"/>
      <c r="G114" s="15"/>
      <c r="H114" s="16" t="str">
        <f aca="false">IF(AND($A114="",$B114="",$C114=""),"",IF(AND(TRIM($E114)&lt;&gt;"",ISERROR(SEARCH("ATIV",$E114))),"FORA",IF(OR(ISNUMBER(SEARCH("MEI",$D114)),ISNUMBER(SEARCH("MEI",$F114))),"MEI",IF(AND(TRIM($F114)&lt;&gt;"",ISERROR(SEARCH("SIMPLES",$F114))),"FORA",IF(OR(COUNTIF(Tabelas!$A$2:$A$37,IFERROR(VALUE(LEFT(SUBSTITUTE(TRIM($C114),".",""),2)),0))&gt;0,LEFT(SUBSTITUTE(TRIM($C114),".",""),3)="493"),"A",IF(COUNTIF(Tabelas!$B$2:$B$9,IFERROR(VALUE(LEFT(SUBSTITUTE(TRIM($C114),".",""),2)),0))&gt;0,"B",IF(COUNTIF(Tabelas!$C$2:$C$9,IFERROR(VALUE(LEFT(SUBSTITUTE(TRIM($C114),".",""),2)),0))&gt;0,"D","C")))))))</f>
        <v/>
      </c>
      <c r="I114" s="17" t="str">
        <f aca="false">IF($H114="","",IFERROR(VLOOKUP($H114,Tabelas!$E$2:$F$7,2,FALSE()),""))</f>
        <v/>
      </c>
      <c r="J114" s="18" t="str">
        <f aca="false">IF($H114="","",IF(AND(ISNUMBER($G114),$G114&gt;=3420000,$G114&lt;=3780000),"PRIORIDADE",""))</f>
        <v/>
      </c>
    </row>
    <row r="115" customFormat="false" ht="15" hidden="false" customHeight="false" outlineLevel="0" collapsed="false">
      <c r="A115" s="14"/>
      <c r="B115" s="14"/>
      <c r="C115" s="14"/>
      <c r="D115" s="14"/>
      <c r="E115" s="14"/>
      <c r="F115" s="14"/>
      <c r="G115" s="15"/>
      <c r="H115" s="16" t="str">
        <f aca="false">IF(AND($A115="",$B115="",$C115=""),"",IF(AND(TRIM($E115)&lt;&gt;"",ISERROR(SEARCH("ATIV",$E115))),"FORA",IF(OR(ISNUMBER(SEARCH("MEI",$D115)),ISNUMBER(SEARCH("MEI",$F115))),"MEI",IF(AND(TRIM($F115)&lt;&gt;"",ISERROR(SEARCH("SIMPLES",$F115))),"FORA",IF(OR(COUNTIF(Tabelas!$A$2:$A$37,IFERROR(VALUE(LEFT(SUBSTITUTE(TRIM($C115),".",""),2)),0))&gt;0,LEFT(SUBSTITUTE(TRIM($C115),".",""),3)="493"),"A",IF(COUNTIF(Tabelas!$B$2:$B$9,IFERROR(VALUE(LEFT(SUBSTITUTE(TRIM($C115),".",""),2)),0))&gt;0,"B",IF(COUNTIF(Tabelas!$C$2:$C$9,IFERROR(VALUE(LEFT(SUBSTITUTE(TRIM($C115),".",""),2)),0))&gt;0,"D","C")))))))</f>
        <v/>
      </c>
      <c r="I115" s="17" t="str">
        <f aca="false">IF($H115="","",IFERROR(VLOOKUP($H115,Tabelas!$E$2:$F$7,2,FALSE()),""))</f>
        <v/>
      </c>
      <c r="J115" s="18" t="str">
        <f aca="false">IF($H115="","",IF(AND(ISNUMBER($G115),$G115&gt;=3420000,$G115&lt;=3780000),"PRIORIDADE",""))</f>
        <v/>
      </c>
    </row>
    <row r="116" customFormat="false" ht="15" hidden="false" customHeight="false" outlineLevel="0" collapsed="false">
      <c r="A116" s="14"/>
      <c r="B116" s="14"/>
      <c r="C116" s="14"/>
      <c r="D116" s="14"/>
      <c r="E116" s="14"/>
      <c r="F116" s="14"/>
      <c r="G116" s="15"/>
      <c r="H116" s="16" t="str">
        <f aca="false">IF(AND($A116="",$B116="",$C116=""),"",IF(AND(TRIM($E116)&lt;&gt;"",ISERROR(SEARCH("ATIV",$E116))),"FORA",IF(OR(ISNUMBER(SEARCH("MEI",$D116)),ISNUMBER(SEARCH("MEI",$F116))),"MEI",IF(AND(TRIM($F116)&lt;&gt;"",ISERROR(SEARCH("SIMPLES",$F116))),"FORA",IF(OR(COUNTIF(Tabelas!$A$2:$A$37,IFERROR(VALUE(LEFT(SUBSTITUTE(TRIM($C116),".",""),2)),0))&gt;0,LEFT(SUBSTITUTE(TRIM($C116),".",""),3)="493"),"A",IF(COUNTIF(Tabelas!$B$2:$B$9,IFERROR(VALUE(LEFT(SUBSTITUTE(TRIM($C116),".",""),2)),0))&gt;0,"B",IF(COUNTIF(Tabelas!$C$2:$C$9,IFERROR(VALUE(LEFT(SUBSTITUTE(TRIM($C116),".",""),2)),0))&gt;0,"D","C")))))))</f>
        <v/>
      </c>
      <c r="I116" s="17" t="str">
        <f aca="false">IF($H116="","",IFERROR(VLOOKUP($H116,Tabelas!$E$2:$F$7,2,FALSE()),""))</f>
        <v/>
      </c>
      <c r="J116" s="18" t="str">
        <f aca="false">IF($H116="","",IF(AND(ISNUMBER($G116),$G116&gt;=3420000,$G116&lt;=3780000),"PRIORIDADE",""))</f>
        <v/>
      </c>
    </row>
    <row r="117" customFormat="false" ht="15" hidden="false" customHeight="false" outlineLevel="0" collapsed="false">
      <c r="A117" s="14"/>
      <c r="B117" s="14"/>
      <c r="C117" s="14"/>
      <c r="D117" s="14"/>
      <c r="E117" s="14"/>
      <c r="F117" s="14"/>
      <c r="G117" s="15"/>
      <c r="H117" s="16" t="str">
        <f aca="false">IF(AND($A117="",$B117="",$C117=""),"",IF(AND(TRIM($E117)&lt;&gt;"",ISERROR(SEARCH("ATIV",$E117))),"FORA",IF(OR(ISNUMBER(SEARCH("MEI",$D117)),ISNUMBER(SEARCH("MEI",$F117))),"MEI",IF(AND(TRIM($F117)&lt;&gt;"",ISERROR(SEARCH("SIMPLES",$F117))),"FORA",IF(OR(COUNTIF(Tabelas!$A$2:$A$37,IFERROR(VALUE(LEFT(SUBSTITUTE(TRIM($C117),".",""),2)),0))&gt;0,LEFT(SUBSTITUTE(TRIM($C117),".",""),3)="493"),"A",IF(COUNTIF(Tabelas!$B$2:$B$9,IFERROR(VALUE(LEFT(SUBSTITUTE(TRIM($C117),".",""),2)),0))&gt;0,"B",IF(COUNTIF(Tabelas!$C$2:$C$9,IFERROR(VALUE(LEFT(SUBSTITUTE(TRIM($C117),".",""),2)),0))&gt;0,"D","C")))))))</f>
        <v/>
      </c>
      <c r="I117" s="17" t="str">
        <f aca="false">IF($H117="","",IFERROR(VLOOKUP($H117,Tabelas!$E$2:$F$7,2,FALSE()),""))</f>
        <v/>
      </c>
      <c r="J117" s="18" t="str">
        <f aca="false">IF($H117="","",IF(AND(ISNUMBER($G117),$G117&gt;=3420000,$G117&lt;=3780000),"PRIORIDADE",""))</f>
        <v/>
      </c>
    </row>
    <row r="118" customFormat="false" ht="15" hidden="false" customHeight="false" outlineLevel="0" collapsed="false">
      <c r="A118" s="14"/>
      <c r="B118" s="14"/>
      <c r="C118" s="14"/>
      <c r="D118" s="14"/>
      <c r="E118" s="14"/>
      <c r="F118" s="14"/>
      <c r="G118" s="15"/>
      <c r="H118" s="16" t="str">
        <f aca="false">IF(AND($A118="",$B118="",$C118=""),"",IF(AND(TRIM($E118)&lt;&gt;"",ISERROR(SEARCH("ATIV",$E118))),"FORA",IF(OR(ISNUMBER(SEARCH("MEI",$D118)),ISNUMBER(SEARCH("MEI",$F118))),"MEI",IF(AND(TRIM($F118)&lt;&gt;"",ISERROR(SEARCH("SIMPLES",$F118))),"FORA",IF(OR(COUNTIF(Tabelas!$A$2:$A$37,IFERROR(VALUE(LEFT(SUBSTITUTE(TRIM($C118),".",""),2)),0))&gt;0,LEFT(SUBSTITUTE(TRIM($C118),".",""),3)="493"),"A",IF(COUNTIF(Tabelas!$B$2:$B$9,IFERROR(VALUE(LEFT(SUBSTITUTE(TRIM($C118),".",""),2)),0))&gt;0,"B",IF(COUNTIF(Tabelas!$C$2:$C$9,IFERROR(VALUE(LEFT(SUBSTITUTE(TRIM($C118),".",""),2)),0))&gt;0,"D","C")))))))</f>
        <v/>
      </c>
      <c r="I118" s="17" t="str">
        <f aca="false">IF($H118="","",IFERROR(VLOOKUP($H118,Tabelas!$E$2:$F$7,2,FALSE()),""))</f>
        <v/>
      </c>
      <c r="J118" s="18" t="str">
        <f aca="false">IF($H118="","",IF(AND(ISNUMBER($G118),$G118&gt;=3420000,$G118&lt;=3780000),"PRIORIDADE",""))</f>
        <v/>
      </c>
    </row>
    <row r="119" customFormat="false" ht="15" hidden="false" customHeight="false" outlineLevel="0" collapsed="false">
      <c r="A119" s="14"/>
      <c r="B119" s="14"/>
      <c r="C119" s="14"/>
      <c r="D119" s="14"/>
      <c r="E119" s="14"/>
      <c r="F119" s="14"/>
      <c r="G119" s="15"/>
      <c r="H119" s="16" t="str">
        <f aca="false">IF(AND($A119="",$B119="",$C119=""),"",IF(AND(TRIM($E119)&lt;&gt;"",ISERROR(SEARCH("ATIV",$E119))),"FORA",IF(OR(ISNUMBER(SEARCH("MEI",$D119)),ISNUMBER(SEARCH("MEI",$F119))),"MEI",IF(AND(TRIM($F119)&lt;&gt;"",ISERROR(SEARCH("SIMPLES",$F119))),"FORA",IF(OR(COUNTIF(Tabelas!$A$2:$A$37,IFERROR(VALUE(LEFT(SUBSTITUTE(TRIM($C119),".",""),2)),0))&gt;0,LEFT(SUBSTITUTE(TRIM($C119),".",""),3)="493"),"A",IF(COUNTIF(Tabelas!$B$2:$B$9,IFERROR(VALUE(LEFT(SUBSTITUTE(TRIM($C119),".",""),2)),0))&gt;0,"B",IF(COUNTIF(Tabelas!$C$2:$C$9,IFERROR(VALUE(LEFT(SUBSTITUTE(TRIM($C119),".",""),2)),0))&gt;0,"D","C")))))))</f>
        <v/>
      </c>
      <c r="I119" s="17" t="str">
        <f aca="false">IF($H119="","",IFERROR(VLOOKUP($H119,Tabelas!$E$2:$F$7,2,FALSE()),""))</f>
        <v/>
      </c>
      <c r="J119" s="18" t="str">
        <f aca="false">IF($H119="","",IF(AND(ISNUMBER($G119),$G119&gt;=3420000,$G119&lt;=3780000),"PRIORIDADE",""))</f>
        <v/>
      </c>
    </row>
    <row r="120" customFormat="false" ht="15" hidden="false" customHeight="false" outlineLevel="0" collapsed="false">
      <c r="A120" s="14"/>
      <c r="B120" s="14"/>
      <c r="C120" s="14"/>
      <c r="D120" s="14"/>
      <c r="E120" s="14"/>
      <c r="F120" s="14"/>
      <c r="G120" s="15"/>
      <c r="H120" s="16" t="str">
        <f aca="false">IF(AND($A120="",$B120="",$C120=""),"",IF(AND(TRIM($E120)&lt;&gt;"",ISERROR(SEARCH("ATIV",$E120))),"FORA",IF(OR(ISNUMBER(SEARCH("MEI",$D120)),ISNUMBER(SEARCH("MEI",$F120))),"MEI",IF(AND(TRIM($F120)&lt;&gt;"",ISERROR(SEARCH("SIMPLES",$F120))),"FORA",IF(OR(COUNTIF(Tabelas!$A$2:$A$37,IFERROR(VALUE(LEFT(SUBSTITUTE(TRIM($C120),".",""),2)),0))&gt;0,LEFT(SUBSTITUTE(TRIM($C120),".",""),3)="493"),"A",IF(COUNTIF(Tabelas!$B$2:$B$9,IFERROR(VALUE(LEFT(SUBSTITUTE(TRIM($C120),".",""),2)),0))&gt;0,"B",IF(COUNTIF(Tabelas!$C$2:$C$9,IFERROR(VALUE(LEFT(SUBSTITUTE(TRIM($C120),".",""),2)),0))&gt;0,"D","C")))))))</f>
        <v/>
      </c>
      <c r="I120" s="17" t="str">
        <f aca="false">IF($H120="","",IFERROR(VLOOKUP($H120,Tabelas!$E$2:$F$7,2,FALSE()),""))</f>
        <v/>
      </c>
      <c r="J120" s="18" t="str">
        <f aca="false">IF($H120="","",IF(AND(ISNUMBER($G120),$G120&gt;=3420000,$G120&lt;=3780000),"PRIORIDADE",""))</f>
        <v/>
      </c>
    </row>
    <row r="121" customFormat="false" ht="15" hidden="false" customHeight="false" outlineLevel="0" collapsed="false">
      <c r="A121" s="14"/>
      <c r="B121" s="14"/>
      <c r="C121" s="14"/>
      <c r="D121" s="14"/>
      <c r="E121" s="14"/>
      <c r="F121" s="14"/>
      <c r="G121" s="15"/>
      <c r="H121" s="16" t="str">
        <f aca="false">IF(AND($A121="",$B121="",$C121=""),"",IF(AND(TRIM($E121)&lt;&gt;"",ISERROR(SEARCH("ATIV",$E121))),"FORA",IF(OR(ISNUMBER(SEARCH("MEI",$D121)),ISNUMBER(SEARCH("MEI",$F121))),"MEI",IF(AND(TRIM($F121)&lt;&gt;"",ISERROR(SEARCH("SIMPLES",$F121))),"FORA",IF(OR(COUNTIF(Tabelas!$A$2:$A$37,IFERROR(VALUE(LEFT(SUBSTITUTE(TRIM($C121),".",""),2)),0))&gt;0,LEFT(SUBSTITUTE(TRIM($C121),".",""),3)="493"),"A",IF(COUNTIF(Tabelas!$B$2:$B$9,IFERROR(VALUE(LEFT(SUBSTITUTE(TRIM($C121),".",""),2)),0))&gt;0,"B",IF(COUNTIF(Tabelas!$C$2:$C$9,IFERROR(VALUE(LEFT(SUBSTITUTE(TRIM($C121),".",""),2)),0))&gt;0,"D","C")))))))</f>
        <v/>
      </c>
      <c r="I121" s="17" t="str">
        <f aca="false">IF($H121="","",IFERROR(VLOOKUP($H121,Tabelas!$E$2:$F$7,2,FALSE()),""))</f>
        <v/>
      </c>
      <c r="J121" s="18" t="str">
        <f aca="false">IF($H121="","",IF(AND(ISNUMBER($G121),$G121&gt;=3420000,$G121&lt;=3780000),"PRIORIDADE",""))</f>
        <v/>
      </c>
    </row>
    <row r="122" customFormat="false" ht="15" hidden="false" customHeight="false" outlineLevel="0" collapsed="false">
      <c r="A122" s="14"/>
      <c r="B122" s="14"/>
      <c r="C122" s="14"/>
      <c r="D122" s="14"/>
      <c r="E122" s="14"/>
      <c r="F122" s="14"/>
      <c r="G122" s="15"/>
      <c r="H122" s="16" t="str">
        <f aca="false">IF(AND($A122="",$B122="",$C122=""),"",IF(AND(TRIM($E122)&lt;&gt;"",ISERROR(SEARCH("ATIV",$E122))),"FORA",IF(OR(ISNUMBER(SEARCH("MEI",$D122)),ISNUMBER(SEARCH("MEI",$F122))),"MEI",IF(AND(TRIM($F122)&lt;&gt;"",ISERROR(SEARCH("SIMPLES",$F122))),"FORA",IF(OR(COUNTIF(Tabelas!$A$2:$A$37,IFERROR(VALUE(LEFT(SUBSTITUTE(TRIM($C122),".",""),2)),0))&gt;0,LEFT(SUBSTITUTE(TRIM($C122),".",""),3)="493"),"A",IF(COUNTIF(Tabelas!$B$2:$B$9,IFERROR(VALUE(LEFT(SUBSTITUTE(TRIM($C122),".",""),2)),0))&gt;0,"B",IF(COUNTIF(Tabelas!$C$2:$C$9,IFERROR(VALUE(LEFT(SUBSTITUTE(TRIM($C122),".",""),2)),0))&gt;0,"D","C")))))))</f>
        <v/>
      </c>
      <c r="I122" s="17" t="str">
        <f aca="false">IF($H122="","",IFERROR(VLOOKUP($H122,Tabelas!$E$2:$F$7,2,FALSE()),""))</f>
        <v/>
      </c>
      <c r="J122" s="18" t="str">
        <f aca="false">IF($H122="","",IF(AND(ISNUMBER($G122),$G122&gt;=3420000,$G122&lt;=3780000),"PRIORIDADE",""))</f>
        <v/>
      </c>
    </row>
    <row r="123" customFormat="false" ht="15" hidden="false" customHeight="false" outlineLevel="0" collapsed="false">
      <c r="A123" s="14"/>
      <c r="B123" s="14"/>
      <c r="C123" s="14"/>
      <c r="D123" s="14"/>
      <c r="E123" s="14"/>
      <c r="F123" s="14"/>
      <c r="G123" s="15"/>
      <c r="H123" s="16" t="str">
        <f aca="false">IF(AND($A123="",$B123="",$C123=""),"",IF(AND(TRIM($E123)&lt;&gt;"",ISERROR(SEARCH("ATIV",$E123))),"FORA",IF(OR(ISNUMBER(SEARCH("MEI",$D123)),ISNUMBER(SEARCH("MEI",$F123))),"MEI",IF(AND(TRIM($F123)&lt;&gt;"",ISERROR(SEARCH("SIMPLES",$F123))),"FORA",IF(OR(COUNTIF(Tabelas!$A$2:$A$37,IFERROR(VALUE(LEFT(SUBSTITUTE(TRIM($C123),".",""),2)),0))&gt;0,LEFT(SUBSTITUTE(TRIM($C123),".",""),3)="493"),"A",IF(COUNTIF(Tabelas!$B$2:$B$9,IFERROR(VALUE(LEFT(SUBSTITUTE(TRIM($C123),".",""),2)),0))&gt;0,"B",IF(COUNTIF(Tabelas!$C$2:$C$9,IFERROR(VALUE(LEFT(SUBSTITUTE(TRIM($C123),".",""),2)),0))&gt;0,"D","C")))))))</f>
        <v/>
      </c>
      <c r="I123" s="17" t="str">
        <f aca="false">IF($H123="","",IFERROR(VLOOKUP($H123,Tabelas!$E$2:$F$7,2,FALSE()),""))</f>
        <v/>
      </c>
      <c r="J123" s="18" t="str">
        <f aca="false">IF($H123="","",IF(AND(ISNUMBER($G123),$G123&gt;=3420000,$G123&lt;=3780000),"PRIORIDADE",""))</f>
        <v/>
      </c>
    </row>
    <row r="124" customFormat="false" ht="15" hidden="false" customHeight="false" outlineLevel="0" collapsed="false">
      <c r="A124" s="14"/>
      <c r="B124" s="14"/>
      <c r="C124" s="14"/>
      <c r="D124" s="14"/>
      <c r="E124" s="14"/>
      <c r="F124" s="14"/>
      <c r="G124" s="15"/>
      <c r="H124" s="16" t="str">
        <f aca="false">IF(AND($A124="",$B124="",$C124=""),"",IF(AND(TRIM($E124)&lt;&gt;"",ISERROR(SEARCH("ATIV",$E124))),"FORA",IF(OR(ISNUMBER(SEARCH("MEI",$D124)),ISNUMBER(SEARCH("MEI",$F124))),"MEI",IF(AND(TRIM($F124)&lt;&gt;"",ISERROR(SEARCH("SIMPLES",$F124))),"FORA",IF(OR(COUNTIF(Tabelas!$A$2:$A$37,IFERROR(VALUE(LEFT(SUBSTITUTE(TRIM($C124),".",""),2)),0))&gt;0,LEFT(SUBSTITUTE(TRIM($C124),".",""),3)="493"),"A",IF(COUNTIF(Tabelas!$B$2:$B$9,IFERROR(VALUE(LEFT(SUBSTITUTE(TRIM($C124),".",""),2)),0))&gt;0,"B",IF(COUNTIF(Tabelas!$C$2:$C$9,IFERROR(VALUE(LEFT(SUBSTITUTE(TRIM($C124),".",""),2)),0))&gt;0,"D","C")))))))</f>
        <v/>
      </c>
      <c r="I124" s="17" t="str">
        <f aca="false">IF($H124="","",IFERROR(VLOOKUP($H124,Tabelas!$E$2:$F$7,2,FALSE()),""))</f>
        <v/>
      </c>
      <c r="J124" s="18" t="str">
        <f aca="false">IF($H124="","",IF(AND(ISNUMBER($G124),$G124&gt;=3420000,$G124&lt;=3780000),"PRIORIDADE",""))</f>
        <v/>
      </c>
    </row>
    <row r="125" customFormat="false" ht="15" hidden="false" customHeight="false" outlineLevel="0" collapsed="false">
      <c r="A125" s="14"/>
      <c r="B125" s="14"/>
      <c r="C125" s="14"/>
      <c r="D125" s="14"/>
      <c r="E125" s="14"/>
      <c r="F125" s="14"/>
      <c r="G125" s="15"/>
      <c r="H125" s="16" t="str">
        <f aca="false">IF(AND($A125="",$B125="",$C125=""),"",IF(AND(TRIM($E125)&lt;&gt;"",ISERROR(SEARCH("ATIV",$E125))),"FORA",IF(OR(ISNUMBER(SEARCH("MEI",$D125)),ISNUMBER(SEARCH("MEI",$F125))),"MEI",IF(AND(TRIM($F125)&lt;&gt;"",ISERROR(SEARCH("SIMPLES",$F125))),"FORA",IF(OR(COUNTIF(Tabelas!$A$2:$A$37,IFERROR(VALUE(LEFT(SUBSTITUTE(TRIM($C125),".",""),2)),0))&gt;0,LEFT(SUBSTITUTE(TRIM($C125),".",""),3)="493"),"A",IF(COUNTIF(Tabelas!$B$2:$B$9,IFERROR(VALUE(LEFT(SUBSTITUTE(TRIM($C125),".",""),2)),0))&gt;0,"B",IF(COUNTIF(Tabelas!$C$2:$C$9,IFERROR(VALUE(LEFT(SUBSTITUTE(TRIM($C125),".",""),2)),0))&gt;0,"D","C")))))))</f>
        <v/>
      </c>
      <c r="I125" s="17" t="str">
        <f aca="false">IF($H125="","",IFERROR(VLOOKUP($H125,Tabelas!$E$2:$F$7,2,FALSE()),""))</f>
        <v/>
      </c>
      <c r="J125" s="18" t="str">
        <f aca="false">IF($H125="","",IF(AND(ISNUMBER($G125),$G125&gt;=3420000,$G125&lt;=3780000),"PRIORIDADE",""))</f>
        <v/>
      </c>
    </row>
    <row r="126" customFormat="false" ht="15" hidden="false" customHeight="false" outlineLevel="0" collapsed="false">
      <c r="A126" s="14"/>
      <c r="B126" s="14"/>
      <c r="C126" s="14"/>
      <c r="D126" s="14"/>
      <c r="E126" s="14"/>
      <c r="F126" s="14"/>
      <c r="G126" s="15"/>
      <c r="H126" s="16" t="str">
        <f aca="false">IF(AND($A126="",$B126="",$C126=""),"",IF(AND(TRIM($E126)&lt;&gt;"",ISERROR(SEARCH("ATIV",$E126))),"FORA",IF(OR(ISNUMBER(SEARCH("MEI",$D126)),ISNUMBER(SEARCH("MEI",$F126))),"MEI",IF(AND(TRIM($F126)&lt;&gt;"",ISERROR(SEARCH("SIMPLES",$F126))),"FORA",IF(OR(COUNTIF(Tabelas!$A$2:$A$37,IFERROR(VALUE(LEFT(SUBSTITUTE(TRIM($C126),".",""),2)),0))&gt;0,LEFT(SUBSTITUTE(TRIM($C126),".",""),3)="493"),"A",IF(COUNTIF(Tabelas!$B$2:$B$9,IFERROR(VALUE(LEFT(SUBSTITUTE(TRIM($C126),".",""),2)),0))&gt;0,"B",IF(COUNTIF(Tabelas!$C$2:$C$9,IFERROR(VALUE(LEFT(SUBSTITUTE(TRIM($C126),".",""),2)),0))&gt;0,"D","C")))))))</f>
        <v/>
      </c>
      <c r="I126" s="17" t="str">
        <f aca="false">IF($H126="","",IFERROR(VLOOKUP($H126,Tabelas!$E$2:$F$7,2,FALSE()),""))</f>
        <v/>
      </c>
      <c r="J126" s="18" t="str">
        <f aca="false">IF($H126="","",IF(AND(ISNUMBER($G126),$G126&gt;=3420000,$G126&lt;=3780000),"PRIORIDADE",""))</f>
        <v/>
      </c>
    </row>
    <row r="127" customFormat="false" ht="15" hidden="false" customHeight="false" outlineLevel="0" collapsed="false">
      <c r="A127" s="14"/>
      <c r="B127" s="14"/>
      <c r="C127" s="14"/>
      <c r="D127" s="14"/>
      <c r="E127" s="14"/>
      <c r="F127" s="14"/>
      <c r="G127" s="15"/>
      <c r="H127" s="16" t="str">
        <f aca="false">IF(AND($A127="",$B127="",$C127=""),"",IF(AND(TRIM($E127)&lt;&gt;"",ISERROR(SEARCH("ATIV",$E127))),"FORA",IF(OR(ISNUMBER(SEARCH("MEI",$D127)),ISNUMBER(SEARCH("MEI",$F127))),"MEI",IF(AND(TRIM($F127)&lt;&gt;"",ISERROR(SEARCH("SIMPLES",$F127))),"FORA",IF(OR(COUNTIF(Tabelas!$A$2:$A$37,IFERROR(VALUE(LEFT(SUBSTITUTE(TRIM($C127),".",""),2)),0))&gt;0,LEFT(SUBSTITUTE(TRIM($C127),".",""),3)="493"),"A",IF(COUNTIF(Tabelas!$B$2:$B$9,IFERROR(VALUE(LEFT(SUBSTITUTE(TRIM($C127),".",""),2)),0))&gt;0,"B",IF(COUNTIF(Tabelas!$C$2:$C$9,IFERROR(VALUE(LEFT(SUBSTITUTE(TRIM($C127),".",""),2)),0))&gt;0,"D","C")))))))</f>
        <v/>
      </c>
      <c r="I127" s="17" t="str">
        <f aca="false">IF($H127="","",IFERROR(VLOOKUP($H127,Tabelas!$E$2:$F$7,2,FALSE()),""))</f>
        <v/>
      </c>
      <c r="J127" s="18" t="str">
        <f aca="false">IF($H127="","",IF(AND(ISNUMBER($G127),$G127&gt;=3420000,$G127&lt;=3780000),"PRIORIDADE",""))</f>
        <v/>
      </c>
    </row>
    <row r="128" customFormat="false" ht="15" hidden="false" customHeight="false" outlineLevel="0" collapsed="false">
      <c r="A128" s="14"/>
      <c r="B128" s="14"/>
      <c r="C128" s="14"/>
      <c r="D128" s="14"/>
      <c r="E128" s="14"/>
      <c r="F128" s="14"/>
      <c r="G128" s="15"/>
      <c r="H128" s="16" t="str">
        <f aca="false">IF(AND($A128="",$B128="",$C128=""),"",IF(AND(TRIM($E128)&lt;&gt;"",ISERROR(SEARCH("ATIV",$E128))),"FORA",IF(OR(ISNUMBER(SEARCH("MEI",$D128)),ISNUMBER(SEARCH("MEI",$F128))),"MEI",IF(AND(TRIM($F128)&lt;&gt;"",ISERROR(SEARCH("SIMPLES",$F128))),"FORA",IF(OR(COUNTIF(Tabelas!$A$2:$A$37,IFERROR(VALUE(LEFT(SUBSTITUTE(TRIM($C128),".",""),2)),0))&gt;0,LEFT(SUBSTITUTE(TRIM($C128),".",""),3)="493"),"A",IF(COUNTIF(Tabelas!$B$2:$B$9,IFERROR(VALUE(LEFT(SUBSTITUTE(TRIM($C128),".",""),2)),0))&gt;0,"B",IF(COUNTIF(Tabelas!$C$2:$C$9,IFERROR(VALUE(LEFT(SUBSTITUTE(TRIM($C128),".",""),2)),0))&gt;0,"D","C")))))))</f>
        <v/>
      </c>
      <c r="I128" s="17" t="str">
        <f aca="false">IF($H128="","",IFERROR(VLOOKUP($H128,Tabelas!$E$2:$F$7,2,FALSE()),""))</f>
        <v/>
      </c>
      <c r="J128" s="18" t="str">
        <f aca="false">IF($H128="","",IF(AND(ISNUMBER($G128),$G128&gt;=3420000,$G128&lt;=3780000),"PRIORIDADE",""))</f>
        <v/>
      </c>
    </row>
    <row r="129" customFormat="false" ht="15" hidden="false" customHeight="false" outlineLevel="0" collapsed="false">
      <c r="A129" s="14"/>
      <c r="B129" s="14"/>
      <c r="C129" s="14"/>
      <c r="D129" s="14"/>
      <c r="E129" s="14"/>
      <c r="F129" s="14"/>
      <c r="G129" s="15"/>
      <c r="H129" s="16" t="str">
        <f aca="false">IF(AND($A129="",$B129="",$C129=""),"",IF(AND(TRIM($E129)&lt;&gt;"",ISERROR(SEARCH("ATIV",$E129))),"FORA",IF(OR(ISNUMBER(SEARCH("MEI",$D129)),ISNUMBER(SEARCH("MEI",$F129))),"MEI",IF(AND(TRIM($F129)&lt;&gt;"",ISERROR(SEARCH("SIMPLES",$F129))),"FORA",IF(OR(COUNTIF(Tabelas!$A$2:$A$37,IFERROR(VALUE(LEFT(SUBSTITUTE(TRIM($C129),".",""),2)),0))&gt;0,LEFT(SUBSTITUTE(TRIM($C129),".",""),3)="493"),"A",IF(COUNTIF(Tabelas!$B$2:$B$9,IFERROR(VALUE(LEFT(SUBSTITUTE(TRIM($C129),".",""),2)),0))&gt;0,"B",IF(COUNTIF(Tabelas!$C$2:$C$9,IFERROR(VALUE(LEFT(SUBSTITUTE(TRIM($C129),".",""),2)),0))&gt;0,"D","C")))))))</f>
        <v/>
      </c>
      <c r="I129" s="17" t="str">
        <f aca="false">IF($H129="","",IFERROR(VLOOKUP($H129,Tabelas!$E$2:$F$7,2,FALSE()),""))</f>
        <v/>
      </c>
      <c r="J129" s="18" t="str">
        <f aca="false">IF($H129="","",IF(AND(ISNUMBER($G129),$G129&gt;=3420000,$G129&lt;=3780000),"PRIORIDADE",""))</f>
        <v/>
      </c>
    </row>
    <row r="130" customFormat="false" ht="15" hidden="false" customHeight="false" outlineLevel="0" collapsed="false">
      <c r="A130" s="14"/>
      <c r="B130" s="14"/>
      <c r="C130" s="14"/>
      <c r="D130" s="14"/>
      <c r="E130" s="14"/>
      <c r="F130" s="14"/>
      <c r="G130" s="15"/>
      <c r="H130" s="16" t="str">
        <f aca="false">IF(AND($A130="",$B130="",$C130=""),"",IF(AND(TRIM($E130)&lt;&gt;"",ISERROR(SEARCH("ATIV",$E130))),"FORA",IF(OR(ISNUMBER(SEARCH("MEI",$D130)),ISNUMBER(SEARCH("MEI",$F130))),"MEI",IF(AND(TRIM($F130)&lt;&gt;"",ISERROR(SEARCH("SIMPLES",$F130))),"FORA",IF(OR(COUNTIF(Tabelas!$A$2:$A$37,IFERROR(VALUE(LEFT(SUBSTITUTE(TRIM($C130),".",""),2)),0))&gt;0,LEFT(SUBSTITUTE(TRIM($C130),".",""),3)="493"),"A",IF(COUNTIF(Tabelas!$B$2:$B$9,IFERROR(VALUE(LEFT(SUBSTITUTE(TRIM($C130),".",""),2)),0))&gt;0,"B",IF(COUNTIF(Tabelas!$C$2:$C$9,IFERROR(VALUE(LEFT(SUBSTITUTE(TRIM($C130),".",""),2)),0))&gt;0,"D","C")))))))</f>
        <v/>
      </c>
      <c r="I130" s="17" t="str">
        <f aca="false">IF($H130="","",IFERROR(VLOOKUP($H130,Tabelas!$E$2:$F$7,2,FALSE()),""))</f>
        <v/>
      </c>
      <c r="J130" s="18" t="str">
        <f aca="false">IF($H130="","",IF(AND(ISNUMBER($G130),$G130&gt;=3420000,$G130&lt;=3780000),"PRIORIDADE",""))</f>
        <v/>
      </c>
    </row>
    <row r="131" customFormat="false" ht="15" hidden="false" customHeight="false" outlineLevel="0" collapsed="false">
      <c r="A131" s="14"/>
      <c r="B131" s="14"/>
      <c r="C131" s="14"/>
      <c r="D131" s="14"/>
      <c r="E131" s="14"/>
      <c r="F131" s="14"/>
      <c r="G131" s="15"/>
      <c r="H131" s="16" t="str">
        <f aca="false">IF(AND($A131="",$B131="",$C131=""),"",IF(AND(TRIM($E131)&lt;&gt;"",ISERROR(SEARCH("ATIV",$E131))),"FORA",IF(OR(ISNUMBER(SEARCH("MEI",$D131)),ISNUMBER(SEARCH("MEI",$F131))),"MEI",IF(AND(TRIM($F131)&lt;&gt;"",ISERROR(SEARCH("SIMPLES",$F131))),"FORA",IF(OR(COUNTIF(Tabelas!$A$2:$A$37,IFERROR(VALUE(LEFT(SUBSTITUTE(TRIM($C131),".",""),2)),0))&gt;0,LEFT(SUBSTITUTE(TRIM($C131),".",""),3)="493"),"A",IF(COUNTIF(Tabelas!$B$2:$B$9,IFERROR(VALUE(LEFT(SUBSTITUTE(TRIM($C131),".",""),2)),0))&gt;0,"B",IF(COUNTIF(Tabelas!$C$2:$C$9,IFERROR(VALUE(LEFT(SUBSTITUTE(TRIM($C131),".",""),2)),0))&gt;0,"D","C")))))))</f>
        <v/>
      </c>
      <c r="I131" s="17" t="str">
        <f aca="false">IF($H131="","",IFERROR(VLOOKUP($H131,Tabelas!$E$2:$F$7,2,FALSE()),""))</f>
        <v/>
      </c>
      <c r="J131" s="18" t="str">
        <f aca="false">IF($H131="","",IF(AND(ISNUMBER($G131),$G131&gt;=3420000,$G131&lt;=3780000),"PRIORIDADE",""))</f>
        <v/>
      </c>
    </row>
    <row r="132" customFormat="false" ht="15" hidden="false" customHeight="false" outlineLevel="0" collapsed="false">
      <c r="A132" s="14"/>
      <c r="B132" s="14"/>
      <c r="C132" s="14"/>
      <c r="D132" s="14"/>
      <c r="E132" s="14"/>
      <c r="F132" s="14"/>
      <c r="G132" s="15"/>
      <c r="H132" s="16" t="str">
        <f aca="false">IF(AND($A132="",$B132="",$C132=""),"",IF(AND(TRIM($E132)&lt;&gt;"",ISERROR(SEARCH("ATIV",$E132))),"FORA",IF(OR(ISNUMBER(SEARCH("MEI",$D132)),ISNUMBER(SEARCH("MEI",$F132))),"MEI",IF(AND(TRIM($F132)&lt;&gt;"",ISERROR(SEARCH("SIMPLES",$F132))),"FORA",IF(OR(COUNTIF(Tabelas!$A$2:$A$37,IFERROR(VALUE(LEFT(SUBSTITUTE(TRIM($C132),".",""),2)),0))&gt;0,LEFT(SUBSTITUTE(TRIM($C132),".",""),3)="493"),"A",IF(COUNTIF(Tabelas!$B$2:$B$9,IFERROR(VALUE(LEFT(SUBSTITUTE(TRIM($C132),".",""),2)),0))&gt;0,"B",IF(COUNTIF(Tabelas!$C$2:$C$9,IFERROR(VALUE(LEFT(SUBSTITUTE(TRIM($C132),".",""),2)),0))&gt;0,"D","C")))))))</f>
        <v/>
      </c>
      <c r="I132" s="17" t="str">
        <f aca="false">IF($H132="","",IFERROR(VLOOKUP($H132,Tabelas!$E$2:$F$7,2,FALSE()),""))</f>
        <v/>
      </c>
      <c r="J132" s="18" t="str">
        <f aca="false">IF($H132="","",IF(AND(ISNUMBER($G132),$G132&gt;=3420000,$G132&lt;=3780000),"PRIORIDADE",""))</f>
        <v/>
      </c>
    </row>
    <row r="133" customFormat="false" ht="15" hidden="false" customHeight="false" outlineLevel="0" collapsed="false">
      <c r="A133" s="14"/>
      <c r="B133" s="14"/>
      <c r="C133" s="14"/>
      <c r="D133" s="14"/>
      <c r="E133" s="14"/>
      <c r="F133" s="14"/>
      <c r="G133" s="15"/>
      <c r="H133" s="16" t="str">
        <f aca="false">IF(AND($A133="",$B133="",$C133=""),"",IF(AND(TRIM($E133)&lt;&gt;"",ISERROR(SEARCH("ATIV",$E133))),"FORA",IF(OR(ISNUMBER(SEARCH("MEI",$D133)),ISNUMBER(SEARCH("MEI",$F133))),"MEI",IF(AND(TRIM($F133)&lt;&gt;"",ISERROR(SEARCH("SIMPLES",$F133))),"FORA",IF(OR(COUNTIF(Tabelas!$A$2:$A$37,IFERROR(VALUE(LEFT(SUBSTITUTE(TRIM($C133),".",""),2)),0))&gt;0,LEFT(SUBSTITUTE(TRIM($C133),".",""),3)="493"),"A",IF(COUNTIF(Tabelas!$B$2:$B$9,IFERROR(VALUE(LEFT(SUBSTITUTE(TRIM($C133),".",""),2)),0))&gt;0,"B",IF(COUNTIF(Tabelas!$C$2:$C$9,IFERROR(VALUE(LEFT(SUBSTITUTE(TRIM($C133),".",""),2)),0))&gt;0,"D","C")))))))</f>
        <v/>
      </c>
      <c r="I133" s="17" t="str">
        <f aca="false">IF($H133="","",IFERROR(VLOOKUP($H133,Tabelas!$E$2:$F$7,2,FALSE()),""))</f>
        <v/>
      </c>
      <c r="J133" s="18" t="str">
        <f aca="false">IF($H133="","",IF(AND(ISNUMBER($G133),$G133&gt;=3420000,$G133&lt;=3780000),"PRIORIDADE",""))</f>
        <v/>
      </c>
    </row>
    <row r="134" customFormat="false" ht="15" hidden="false" customHeight="false" outlineLevel="0" collapsed="false">
      <c r="A134" s="14"/>
      <c r="B134" s="14"/>
      <c r="C134" s="14"/>
      <c r="D134" s="14"/>
      <c r="E134" s="14"/>
      <c r="F134" s="14"/>
      <c r="G134" s="15"/>
      <c r="H134" s="16" t="str">
        <f aca="false">IF(AND($A134="",$B134="",$C134=""),"",IF(AND(TRIM($E134)&lt;&gt;"",ISERROR(SEARCH("ATIV",$E134))),"FORA",IF(OR(ISNUMBER(SEARCH("MEI",$D134)),ISNUMBER(SEARCH("MEI",$F134))),"MEI",IF(AND(TRIM($F134)&lt;&gt;"",ISERROR(SEARCH("SIMPLES",$F134))),"FORA",IF(OR(COUNTIF(Tabelas!$A$2:$A$37,IFERROR(VALUE(LEFT(SUBSTITUTE(TRIM($C134),".",""),2)),0))&gt;0,LEFT(SUBSTITUTE(TRIM($C134),".",""),3)="493"),"A",IF(COUNTIF(Tabelas!$B$2:$B$9,IFERROR(VALUE(LEFT(SUBSTITUTE(TRIM($C134),".",""),2)),0))&gt;0,"B",IF(COUNTIF(Tabelas!$C$2:$C$9,IFERROR(VALUE(LEFT(SUBSTITUTE(TRIM($C134),".",""),2)),0))&gt;0,"D","C")))))))</f>
        <v/>
      </c>
      <c r="I134" s="17" t="str">
        <f aca="false">IF($H134="","",IFERROR(VLOOKUP($H134,Tabelas!$E$2:$F$7,2,FALSE()),""))</f>
        <v/>
      </c>
      <c r="J134" s="18" t="str">
        <f aca="false">IF($H134="","",IF(AND(ISNUMBER($G134),$G134&gt;=3420000,$G134&lt;=3780000),"PRIORIDADE",""))</f>
        <v/>
      </c>
    </row>
    <row r="135" customFormat="false" ht="15" hidden="false" customHeight="false" outlineLevel="0" collapsed="false">
      <c r="A135" s="14"/>
      <c r="B135" s="14"/>
      <c r="C135" s="14"/>
      <c r="D135" s="14"/>
      <c r="E135" s="14"/>
      <c r="F135" s="14"/>
      <c r="G135" s="15"/>
      <c r="H135" s="16" t="str">
        <f aca="false">IF(AND($A135="",$B135="",$C135=""),"",IF(AND(TRIM($E135)&lt;&gt;"",ISERROR(SEARCH("ATIV",$E135))),"FORA",IF(OR(ISNUMBER(SEARCH("MEI",$D135)),ISNUMBER(SEARCH("MEI",$F135))),"MEI",IF(AND(TRIM($F135)&lt;&gt;"",ISERROR(SEARCH("SIMPLES",$F135))),"FORA",IF(OR(COUNTIF(Tabelas!$A$2:$A$37,IFERROR(VALUE(LEFT(SUBSTITUTE(TRIM($C135),".",""),2)),0))&gt;0,LEFT(SUBSTITUTE(TRIM($C135),".",""),3)="493"),"A",IF(COUNTIF(Tabelas!$B$2:$B$9,IFERROR(VALUE(LEFT(SUBSTITUTE(TRIM($C135),".",""),2)),0))&gt;0,"B",IF(COUNTIF(Tabelas!$C$2:$C$9,IFERROR(VALUE(LEFT(SUBSTITUTE(TRIM($C135),".",""),2)),0))&gt;0,"D","C")))))))</f>
        <v/>
      </c>
      <c r="I135" s="17" t="str">
        <f aca="false">IF($H135="","",IFERROR(VLOOKUP($H135,Tabelas!$E$2:$F$7,2,FALSE()),""))</f>
        <v/>
      </c>
      <c r="J135" s="18" t="str">
        <f aca="false">IF($H135="","",IF(AND(ISNUMBER($G135),$G135&gt;=3420000,$G135&lt;=3780000),"PRIORIDADE",""))</f>
        <v/>
      </c>
    </row>
    <row r="136" customFormat="false" ht="15" hidden="false" customHeight="false" outlineLevel="0" collapsed="false">
      <c r="A136" s="14"/>
      <c r="B136" s="14"/>
      <c r="C136" s="14"/>
      <c r="D136" s="14"/>
      <c r="E136" s="14"/>
      <c r="F136" s="14"/>
      <c r="G136" s="15"/>
      <c r="H136" s="16" t="str">
        <f aca="false">IF(AND($A136="",$B136="",$C136=""),"",IF(AND(TRIM($E136)&lt;&gt;"",ISERROR(SEARCH("ATIV",$E136))),"FORA",IF(OR(ISNUMBER(SEARCH("MEI",$D136)),ISNUMBER(SEARCH("MEI",$F136))),"MEI",IF(AND(TRIM($F136)&lt;&gt;"",ISERROR(SEARCH("SIMPLES",$F136))),"FORA",IF(OR(COUNTIF(Tabelas!$A$2:$A$37,IFERROR(VALUE(LEFT(SUBSTITUTE(TRIM($C136),".",""),2)),0))&gt;0,LEFT(SUBSTITUTE(TRIM($C136),".",""),3)="493"),"A",IF(COUNTIF(Tabelas!$B$2:$B$9,IFERROR(VALUE(LEFT(SUBSTITUTE(TRIM($C136),".",""),2)),0))&gt;0,"B",IF(COUNTIF(Tabelas!$C$2:$C$9,IFERROR(VALUE(LEFT(SUBSTITUTE(TRIM($C136),".",""),2)),0))&gt;0,"D","C")))))))</f>
        <v/>
      </c>
      <c r="I136" s="17" t="str">
        <f aca="false">IF($H136="","",IFERROR(VLOOKUP($H136,Tabelas!$E$2:$F$7,2,FALSE()),""))</f>
        <v/>
      </c>
      <c r="J136" s="18" t="str">
        <f aca="false">IF($H136="","",IF(AND(ISNUMBER($G136),$G136&gt;=3420000,$G136&lt;=3780000),"PRIORIDADE",""))</f>
        <v/>
      </c>
    </row>
    <row r="137" customFormat="false" ht="15" hidden="false" customHeight="false" outlineLevel="0" collapsed="false">
      <c r="A137" s="14"/>
      <c r="B137" s="14"/>
      <c r="C137" s="14"/>
      <c r="D137" s="14"/>
      <c r="E137" s="14"/>
      <c r="F137" s="14"/>
      <c r="G137" s="15"/>
      <c r="H137" s="16" t="str">
        <f aca="false">IF(AND($A137="",$B137="",$C137=""),"",IF(AND(TRIM($E137)&lt;&gt;"",ISERROR(SEARCH("ATIV",$E137))),"FORA",IF(OR(ISNUMBER(SEARCH("MEI",$D137)),ISNUMBER(SEARCH("MEI",$F137))),"MEI",IF(AND(TRIM($F137)&lt;&gt;"",ISERROR(SEARCH("SIMPLES",$F137))),"FORA",IF(OR(COUNTIF(Tabelas!$A$2:$A$37,IFERROR(VALUE(LEFT(SUBSTITUTE(TRIM($C137),".",""),2)),0))&gt;0,LEFT(SUBSTITUTE(TRIM($C137),".",""),3)="493"),"A",IF(COUNTIF(Tabelas!$B$2:$B$9,IFERROR(VALUE(LEFT(SUBSTITUTE(TRIM($C137),".",""),2)),0))&gt;0,"B",IF(COUNTIF(Tabelas!$C$2:$C$9,IFERROR(VALUE(LEFT(SUBSTITUTE(TRIM($C137),".",""),2)),0))&gt;0,"D","C")))))))</f>
        <v/>
      </c>
      <c r="I137" s="17" t="str">
        <f aca="false">IF($H137="","",IFERROR(VLOOKUP($H137,Tabelas!$E$2:$F$7,2,FALSE()),""))</f>
        <v/>
      </c>
      <c r="J137" s="18" t="str">
        <f aca="false">IF($H137="","",IF(AND(ISNUMBER($G137),$G137&gt;=3420000,$G137&lt;=3780000),"PRIORIDADE",""))</f>
        <v/>
      </c>
    </row>
    <row r="138" customFormat="false" ht="15" hidden="false" customHeight="false" outlineLevel="0" collapsed="false">
      <c r="A138" s="14"/>
      <c r="B138" s="14"/>
      <c r="C138" s="14"/>
      <c r="D138" s="14"/>
      <c r="E138" s="14"/>
      <c r="F138" s="14"/>
      <c r="G138" s="15"/>
      <c r="H138" s="16" t="str">
        <f aca="false">IF(AND($A138="",$B138="",$C138=""),"",IF(AND(TRIM($E138)&lt;&gt;"",ISERROR(SEARCH("ATIV",$E138))),"FORA",IF(OR(ISNUMBER(SEARCH("MEI",$D138)),ISNUMBER(SEARCH("MEI",$F138))),"MEI",IF(AND(TRIM($F138)&lt;&gt;"",ISERROR(SEARCH("SIMPLES",$F138))),"FORA",IF(OR(COUNTIF(Tabelas!$A$2:$A$37,IFERROR(VALUE(LEFT(SUBSTITUTE(TRIM($C138),".",""),2)),0))&gt;0,LEFT(SUBSTITUTE(TRIM($C138),".",""),3)="493"),"A",IF(COUNTIF(Tabelas!$B$2:$B$9,IFERROR(VALUE(LEFT(SUBSTITUTE(TRIM($C138),".",""),2)),0))&gt;0,"B",IF(COUNTIF(Tabelas!$C$2:$C$9,IFERROR(VALUE(LEFT(SUBSTITUTE(TRIM($C138),".",""),2)),0))&gt;0,"D","C")))))))</f>
        <v/>
      </c>
      <c r="I138" s="17" t="str">
        <f aca="false">IF($H138="","",IFERROR(VLOOKUP($H138,Tabelas!$E$2:$F$7,2,FALSE()),""))</f>
        <v/>
      </c>
      <c r="J138" s="18" t="str">
        <f aca="false">IF($H138="","",IF(AND(ISNUMBER($G138),$G138&gt;=3420000,$G138&lt;=3780000),"PRIORIDADE",""))</f>
        <v/>
      </c>
    </row>
    <row r="139" customFormat="false" ht="15" hidden="false" customHeight="false" outlineLevel="0" collapsed="false">
      <c r="A139" s="14"/>
      <c r="B139" s="14"/>
      <c r="C139" s="14"/>
      <c r="D139" s="14"/>
      <c r="E139" s="14"/>
      <c r="F139" s="14"/>
      <c r="G139" s="15"/>
      <c r="H139" s="16" t="str">
        <f aca="false">IF(AND($A139="",$B139="",$C139=""),"",IF(AND(TRIM($E139)&lt;&gt;"",ISERROR(SEARCH("ATIV",$E139))),"FORA",IF(OR(ISNUMBER(SEARCH("MEI",$D139)),ISNUMBER(SEARCH("MEI",$F139))),"MEI",IF(AND(TRIM($F139)&lt;&gt;"",ISERROR(SEARCH("SIMPLES",$F139))),"FORA",IF(OR(COUNTIF(Tabelas!$A$2:$A$37,IFERROR(VALUE(LEFT(SUBSTITUTE(TRIM($C139),".",""),2)),0))&gt;0,LEFT(SUBSTITUTE(TRIM($C139),".",""),3)="493"),"A",IF(COUNTIF(Tabelas!$B$2:$B$9,IFERROR(VALUE(LEFT(SUBSTITUTE(TRIM($C139),".",""),2)),0))&gt;0,"B",IF(COUNTIF(Tabelas!$C$2:$C$9,IFERROR(VALUE(LEFT(SUBSTITUTE(TRIM($C139),".",""),2)),0))&gt;0,"D","C")))))))</f>
        <v/>
      </c>
      <c r="I139" s="17" t="str">
        <f aca="false">IF($H139="","",IFERROR(VLOOKUP($H139,Tabelas!$E$2:$F$7,2,FALSE()),""))</f>
        <v/>
      </c>
      <c r="J139" s="18" t="str">
        <f aca="false">IF($H139="","",IF(AND(ISNUMBER($G139),$G139&gt;=3420000,$G139&lt;=3780000),"PRIORIDADE",""))</f>
        <v/>
      </c>
    </row>
    <row r="140" customFormat="false" ht="15" hidden="false" customHeight="false" outlineLevel="0" collapsed="false">
      <c r="A140" s="14"/>
      <c r="B140" s="14"/>
      <c r="C140" s="14"/>
      <c r="D140" s="14"/>
      <c r="E140" s="14"/>
      <c r="F140" s="14"/>
      <c r="G140" s="15"/>
      <c r="H140" s="16" t="str">
        <f aca="false">IF(AND($A140="",$B140="",$C140=""),"",IF(AND(TRIM($E140)&lt;&gt;"",ISERROR(SEARCH("ATIV",$E140))),"FORA",IF(OR(ISNUMBER(SEARCH("MEI",$D140)),ISNUMBER(SEARCH("MEI",$F140))),"MEI",IF(AND(TRIM($F140)&lt;&gt;"",ISERROR(SEARCH("SIMPLES",$F140))),"FORA",IF(OR(COUNTIF(Tabelas!$A$2:$A$37,IFERROR(VALUE(LEFT(SUBSTITUTE(TRIM($C140),".",""),2)),0))&gt;0,LEFT(SUBSTITUTE(TRIM($C140),".",""),3)="493"),"A",IF(COUNTIF(Tabelas!$B$2:$B$9,IFERROR(VALUE(LEFT(SUBSTITUTE(TRIM($C140),".",""),2)),0))&gt;0,"B",IF(COUNTIF(Tabelas!$C$2:$C$9,IFERROR(VALUE(LEFT(SUBSTITUTE(TRIM($C140),".",""),2)),0))&gt;0,"D","C")))))))</f>
        <v/>
      </c>
      <c r="I140" s="17" t="str">
        <f aca="false">IF($H140="","",IFERROR(VLOOKUP($H140,Tabelas!$E$2:$F$7,2,FALSE()),""))</f>
        <v/>
      </c>
      <c r="J140" s="18" t="str">
        <f aca="false">IF($H140="","",IF(AND(ISNUMBER($G140),$G140&gt;=3420000,$G140&lt;=3780000),"PRIORIDADE",""))</f>
        <v/>
      </c>
    </row>
    <row r="141" customFormat="false" ht="15" hidden="false" customHeight="false" outlineLevel="0" collapsed="false">
      <c r="A141" s="14"/>
      <c r="B141" s="14"/>
      <c r="C141" s="14"/>
      <c r="D141" s="14"/>
      <c r="E141" s="14"/>
      <c r="F141" s="14"/>
      <c r="G141" s="15"/>
      <c r="H141" s="16" t="str">
        <f aca="false">IF(AND($A141="",$B141="",$C141=""),"",IF(AND(TRIM($E141)&lt;&gt;"",ISERROR(SEARCH("ATIV",$E141))),"FORA",IF(OR(ISNUMBER(SEARCH("MEI",$D141)),ISNUMBER(SEARCH("MEI",$F141))),"MEI",IF(AND(TRIM($F141)&lt;&gt;"",ISERROR(SEARCH("SIMPLES",$F141))),"FORA",IF(OR(COUNTIF(Tabelas!$A$2:$A$37,IFERROR(VALUE(LEFT(SUBSTITUTE(TRIM($C141),".",""),2)),0))&gt;0,LEFT(SUBSTITUTE(TRIM($C141),".",""),3)="493"),"A",IF(COUNTIF(Tabelas!$B$2:$B$9,IFERROR(VALUE(LEFT(SUBSTITUTE(TRIM($C141),".",""),2)),0))&gt;0,"B",IF(COUNTIF(Tabelas!$C$2:$C$9,IFERROR(VALUE(LEFT(SUBSTITUTE(TRIM($C141),".",""),2)),0))&gt;0,"D","C")))))))</f>
        <v/>
      </c>
      <c r="I141" s="17" t="str">
        <f aca="false">IF($H141="","",IFERROR(VLOOKUP($H141,Tabelas!$E$2:$F$7,2,FALSE()),""))</f>
        <v/>
      </c>
      <c r="J141" s="18" t="str">
        <f aca="false">IF($H141="","",IF(AND(ISNUMBER($G141),$G141&gt;=3420000,$G141&lt;=3780000),"PRIORIDADE",""))</f>
        <v/>
      </c>
    </row>
    <row r="142" customFormat="false" ht="15" hidden="false" customHeight="false" outlineLevel="0" collapsed="false">
      <c r="A142" s="14"/>
      <c r="B142" s="14"/>
      <c r="C142" s="14"/>
      <c r="D142" s="14"/>
      <c r="E142" s="14"/>
      <c r="F142" s="14"/>
      <c r="G142" s="15"/>
      <c r="H142" s="16" t="str">
        <f aca="false">IF(AND($A142="",$B142="",$C142=""),"",IF(AND(TRIM($E142)&lt;&gt;"",ISERROR(SEARCH("ATIV",$E142))),"FORA",IF(OR(ISNUMBER(SEARCH("MEI",$D142)),ISNUMBER(SEARCH("MEI",$F142))),"MEI",IF(AND(TRIM($F142)&lt;&gt;"",ISERROR(SEARCH("SIMPLES",$F142))),"FORA",IF(OR(COUNTIF(Tabelas!$A$2:$A$37,IFERROR(VALUE(LEFT(SUBSTITUTE(TRIM($C142),".",""),2)),0))&gt;0,LEFT(SUBSTITUTE(TRIM($C142),".",""),3)="493"),"A",IF(COUNTIF(Tabelas!$B$2:$B$9,IFERROR(VALUE(LEFT(SUBSTITUTE(TRIM($C142),".",""),2)),0))&gt;0,"B",IF(COUNTIF(Tabelas!$C$2:$C$9,IFERROR(VALUE(LEFT(SUBSTITUTE(TRIM($C142),".",""),2)),0))&gt;0,"D","C")))))))</f>
        <v/>
      </c>
      <c r="I142" s="17" t="str">
        <f aca="false">IF($H142="","",IFERROR(VLOOKUP($H142,Tabelas!$E$2:$F$7,2,FALSE()),""))</f>
        <v/>
      </c>
      <c r="J142" s="18" t="str">
        <f aca="false">IF($H142="","",IF(AND(ISNUMBER($G142),$G142&gt;=3420000,$G142&lt;=3780000),"PRIORIDADE",""))</f>
        <v/>
      </c>
    </row>
    <row r="143" customFormat="false" ht="15" hidden="false" customHeight="false" outlineLevel="0" collapsed="false">
      <c r="A143" s="14"/>
      <c r="B143" s="14"/>
      <c r="C143" s="14"/>
      <c r="D143" s="14"/>
      <c r="E143" s="14"/>
      <c r="F143" s="14"/>
      <c r="G143" s="15"/>
      <c r="H143" s="16" t="str">
        <f aca="false">IF(AND($A143="",$B143="",$C143=""),"",IF(AND(TRIM($E143)&lt;&gt;"",ISERROR(SEARCH("ATIV",$E143))),"FORA",IF(OR(ISNUMBER(SEARCH("MEI",$D143)),ISNUMBER(SEARCH("MEI",$F143))),"MEI",IF(AND(TRIM($F143)&lt;&gt;"",ISERROR(SEARCH("SIMPLES",$F143))),"FORA",IF(OR(COUNTIF(Tabelas!$A$2:$A$37,IFERROR(VALUE(LEFT(SUBSTITUTE(TRIM($C143),".",""),2)),0))&gt;0,LEFT(SUBSTITUTE(TRIM($C143),".",""),3)="493"),"A",IF(COUNTIF(Tabelas!$B$2:$B$9,IFERROR(VALUE(LEFT(SUBSTITUTE(TRIM($C143),".",""),2)),0))&gt;0,"B",IF(COUNTIF(Tabelas!$C$2:$C$9,IFERROR(VALUE(LEFT(SUBSTITUTE(TRIM($C143),".",""),2)),0))&gt;0,"D","C")))))))</f>
        <v/>
      </c>
      <c r="I143" s="17" t="str">
        <f aca="false">IF($H143="","",IFERROR(VLOOKUP($H143,Tabelas!$E$2:$F$7,2,FALSE()),""))</f>
        <v/>
      </c>
      <c r="J143" s="18" t="str">
        <f aca="false">IF($H143="","",IF(AND(ISNUMBER($G143),$G143&gt;=3420000,$G143&lt;=3780000),"PRIORIDADE",""))</f>
        <v/>
      </c>
    </row>
    <row r="144" customFormat="false" ht="15" hidden="false" customHeight="false" outlineLevel="0" collapsed="false">
      <c r="A144" s="14"/>
      <c r="B144" s="14"/>
      <c r="C144" s="14"/>
      <c r="D144" s="14"/>
      <c r="E144" s="14"/>
      <c r="F144" s="14"/>
      <c r="G144" s="15"/>
      <c r="H144" s="16" t="str">
        <f aca="false">IF(AND($A144="",$B144="",$C144=""),"",IF(AND(TRIM($E144)&lt;&gt;"",ISERROR(SEARCH("ATIV",$E144))),"FORA",IF(OR(ISNUMBER(SEARCH("MEI",$D144)),ISNUMBER(SEARCH("MEI",$F144))),"MEI",IF(AND(TRIM($F144)&lt;&gt;"",ISERROR(SEARCH("SIMPLES",$F144))),"FORA",IF(OR(COUNTIF(Tabelas!$A$2:$A$37,IFERROR(VALUE(LEFT(SUBSTITUTE(TRIM($C144),".",""),2)),0))&gt;0,LEFT(SUBSTITUTE(TRIM($C144),".",""),3)="493"),"A",IF(COUNTIF(Tabelas!$B$2:$B$9,IFERROR(VALUE(LEFT(SUBSTITUTE(TRIM($C144),".",""),2)),0))&gt;0,"B",IF(COUNTIF(Tabelas!$C$2:$C$9,IFERROR(VALUE(LEFT(SUBSTITUTE(TRIM($C144),".",""),2)),0))&gt;0,"D","C")))))))</f>
        <v/>
      </c>
      <c r="I144" s="17" t="str">
        <f aca="false">IF($H144="","",IFERROR(VLOOKUP($H144,Tabelas!$E$2:$F$7,2,FALSE()),""))</f>
        <v/>
      </c>
      <c r="J144" s="18" t="str">
        <f aca="false">IF($H144="","",IF(AND(ISNUMBER($G144),$G144&gt;=3420000,$G144&lt;=3780000),"PRIORIDADE",""))</f>
        <v/>
      </c>
    </row>
    <row r="145" customFormat="false" ht="15" hidden="false" customHeight="false" outlineLevel="0" collapsed="false">
      <c r="A145" s="14"/>
      <c r="B145" s="14"/>
      <c r="C145" s="14"/>
      <c r="D145" s="14"/>
      <c r="E145" s="14"/>
      <c r="F145" s="14"/>
      <c r="G145" s="15"/>
      <c r="H145" s="16" t="str">
        <f aca="false">IF(AND($A145="",$B145="",$C145=""),"",IF(AND(TRIM($E145)&lt;&gt;"",ISERROR(SEARCH("ATIV",$E145))),"FORA",IF(OR(ISNUMBER(SEARCH("MEI",$D145)),ISNUMBER(SEARCH("MEI",$F145))),"MEI",IF(AND(TRIM($F145)&lt;&gt;"",ISERROR(SEARCH("SIMPLES",$F145))),"FORA",IF(OR(COUNTIF(Tabelas!$A$2:$A$37,IFERROR(VALUE(LEFT(SUBSTITUTE(TRIM($C145),".",""),2)),0))&gt;0,LEFT(SUBSTITUTE(TRIM($C145),".",""),3)="493"),"A",IF(COUNTIF(Tabelas!$B$2:$B$9,IFERROR(VALUE(LEFT(SUBSTITUTE(TRIM($C145),".",""),2)),0))&gt;0,"B",IF(COUNTIF(Tabelas!$C$2:$C$9,IFERROR(VALUE(LEFT(SUBSTITUTE(TRIM($C145),".",""),2)),0))&gt;0,"D","C")))))))</f>
        <v/>
      </c>
      <c r="I145" s="17" t="str">
        <f aca="false">IF($H145="","",IFERROR(VLOOKUP($H145,Tabelas!$E$2:$F$7,2,FALSE()),""))</f>
        <v/>
      </c>
      <c r="J145" s="18" t="str">
        <f aca="false">IF($H145="","",IF(AND(ISNUMBER($G145),$G145&gt;=3420000,$G145&lt;=3780000),"PRIORIDADE",""))</f>
        <v/>
      </c>
    </row>
    <row r="146" customFormat="false" ht="15" hidden="false" customHeight="false" outlineLevel="0" collapsed="false">
      <c r="A146" s="14"/>
      <c r="B146" s="14"/>
      <c r="C146" s="14"/>
      <c r="D146" s="14"/>
      <c r="E146" s="14"/>
      <c r="F146" s="14"/>
      <c r="G146" s="15"/>
      <c r="H146" s="16" t="str">
        <f aca="false">IF(AND($A146="",$B146="",$C146=""),"",IF(AND(TRIM($E146)&lt;&gt;"",ISERROR(SEARCH("ATIV",$E146))),"FORA",IF(OR(ISNUMBER(SEARCH("MEI",$D146)),ISNUMBER(SEARCH("MEI",$F146))),"MEI",IF(AND(TRIM($F146)&lt;&gt;"",ISERROR(SEARCH("SIMPLES",$F146))),"FORA",IF(OR(COUNTIF(Tabelas!$A$2:$A$37,IFERROR(VALUE(LEFT(SUBSTITUTE(TRIM($C146),".",""),2)),0))&gt;0,LEFT(SUBSTITUTE(TRIM($C146),".",""),3)="493"),"A",IF(COUNTIF(Tabelas!$B$2:$B$9,IFERROR(VALUE(LEFT(SUBSTITUTE(TRIM($C146),".",""),2)),0))&gt;0,"B",IF(COUNTIF(Tabelas!$C$2:$C$9,IFERROR(VALUE(LEFT(SUBSTITUTE(TRIM($C146),".",""),2)),0))&gt;0,"D","C")))))))</f>
        <v/>
      </c>
      <c r="I146" s="17" t="str">
        <f aca="false">IF($H146="","",IFERROR(VLOOKUP($H146,Tabelas!$E$2:$F$7,2,FALSE()),""))</f>
        <v/>
      </c>
      <c r="J146" s="18" t="str">
        <f aca="false">IF($H146="","",IF(AND(ISNUMBER($G146),$G146&gt;=3420000,$G146&lt;=3780000),"PRIORIDADE",""))</f>
        <v/>
      </c>
    </row>
    <row r="147" customFormat="false" ht="15" hidden="false" customHeight="false" outlineLevel="0" collapsed="false">
      <c r="A147" s="14"/>
      <c r="B147" s="14"/>
      <c r="C147" s="14"/>
      <c r="D147" s="14"/>
      <c r="E147" s="14"/>
      <c r="F147" s="14"/>
      <c r="G147" s="15"/>
      <c r="H147" s="16" t="str">
        <f aca="false">IF(AND($A147="",$B147="",$C147=""),"",IF(AND(TRIM($E147)&lt;&gt;"",ISERROR(SEARCH("ATIV",$E147))),"FORA",IF(OR(ISNUMBER(SEARCH("MEI",$D147)),ISNUMBER(SEARCH("MEI",$F147))),"MEI",IF(AND(TRIM($F147)&lt;&gt;"",ISERROR(SEARCH("SIMPLES",$F147))),"FORA",IF(OR(COUNTIF(Tabelas!$A$2:$A$37,IFERROR(VALUE(LEFT(SUBSTITUTE(TRIM($C147),".",""),2)),0))&gt;0,LEFT(SUBSTITUTE(TRIM($C147),".",""),3)="493"),"A",IF(COUNTIF(Tabelas!$B$2:$B$9,IFERROR(VALUE(LEFT(SUBSTITUTE(TRIM($C147),".",""),2)),0))&gt;0,"B",IF(COUNTIF(Tabelas!$C$2:$C$9,IFERROR(VALUE(LEFT(SUBSTITUTE(TRIM($C147),".",""),2)),0))&gt;0,"D","C")))))))</f>
        <v/>
      </c>
      <c r="I147" s="17" t="str">
        <f aca="false">IF($H147="","",IFERROR(VLOOKUP($H147,Tabelas!$E$2:$F$7,2,FALSE()),""))</f>
        <v/>
      </c>
      <c r="J147" s="18" t="str">
        <f aca="false">IF($H147="","",IF(AND(ISNUMBER($G147),$G147&gt;=3420000,$G147&lt;=3780000),"PRIORIDADE",""))</f>
        <v/>
      </c>
    </row>
    <row r="148" customFormat="false" ht="15" hidden="false" customHeight="false" outlineLevel="0" collapsed="false">
      <c r="A148" s="14"/>
      <c r="B148" s="14"/>
      <c r="C148" s="14"/>
      <c r="D148" s="14"/>
      <c r="E148" s="14"/>
      <c r="F148" s="14"/>
      <c r="G148" s="15"/>
      <c r="H148" s="16" t="str">
        <f aca="false">IF(AND($A148="",$B148="",$C148=""),"",IF(AND(TRIM($E148)&lt;&gt;"",ISERROR(SEARCH("ATIV",$E148))),"FORA",IF(OR(ISNUMBER(SEARCH("MEI",$D148)),ISNUMBER(SEARCH("MEI",$F148))),"MEI",IF(AND(TRIM($F148)&lt;&gt;"",ISERROR(SEARCH("SIMPLES",$F148))),"FORA",IF(OR(COUNTIF(Tabelas!$A$2:$A$37,IFERROR(VALUE(LEFT(SUBSTITUTE(TRIM($C148),".",""),2)),0))&gt;0,LEFT(SUBSTITUTE(TRIM($C148),".",""),3)="493"),"A",IF(COUNTIF(Tabelas!$B$2:$B$9,IFERROR(VALUE(LEFT(SUBSTITUTE(TRIM($C148),".",""),2)),0))&gt;0,"B",IF(COUNTIF(Tabelas!$C$2:$C$9,IFERROR(VALUE(LEFT(SUBSTITUTE(TRIM($C148),".",""),2)),0))&gt;0,"D","C")))))))</f>
        <v/>
      </c>
      <c r="I148" s="17" t="str">
        <f aca="false">IF($H148="","",IFERROR(VLOOKUP($H148,Tabelas!$E$2:$F$7,2,FALSE()),""))</f>
        <v/>
      </c>
      <c r="J148" s="18" t="str">
        <f aca="false">IF($H148="","",IF(AND(ISNUMBER($G148),$G148&gt;=3420000,$G148&lt;=3780000),"PRIORIDADE",""))</f>
        <v/>
      </c>
    </row>
    <row r="149" customFormat="false" ht="15" hidden="false" customHeight="false" outlineLevel="0" collapsed="false">
      <c r="A149" s="14"/>
      <c r="B149" s="14"/>
      <c r="C149" s="14"/>
      <c r="D149" s="14"/>
      <c r="E149" s="14"/>
      <c r="F149" s="14"/>
      <c r="G149" s="15"/>
      <c r="H149" s="16" t="str">
        <f aca="false">IF(AND($A149="",$B149="",$C149=""),"",IF(AND(TRIM($E149)&lt;&gt;"",ISERROR(SEARCH("ATIV",$E149))),"FORA",IF(OR(ISNUMBER(SEARCH("MEI",$D149)),ISNUMBER(SEARCH("MEI",$F149))),"MEI",IF(AND(TRIM($F149)&lt;&gt;"",ISERROR(SEARCH("SIMPLES",$F149))),"FORA",IF(OR(COUNTIF(Tabelas!$A$2:$A$37,IFERROR(VALUE(LEFT(SUBSTITUTE(TRIM($C149),".",""),2)),0))&gt;0,LEFT(SUBSTITUTE(TRIM($C149),".",""),3)="493"),"A",IF(COUNTIF(Tabelas!$B$2:$B$9,IFERROR(VALUE(LEFT(SUBSTITUTE(TRIM($C149),".",""),2)),0))&gt;0,"B",IF(COUNTIF(Tabelas!$C$2:$C$9,IFERROR(VALUE(LEFT(SUBSTITUTE(TRIM($C149),".",""),2)),0))&gt;0,"D","C")))))))</f>
        <v/>
      </c>
      <c r="I149" s="17" t="str">
        <f aca="false">IF($H149="","",IFERROR(VLOOKUP($H149,Tabelas!$E$2:$F$7,2,FALSE()),""))</f>
        <v/>
      </c>
      <c r="J149" s="18" t="str">
        <f aca="false">IF($H149="","",IF(AND(ISNUMBER($G149),$G149&gt;=3420000,$G149&lt;=3780000),"PRIORIDADE",""))</f>
        <v/>
      </c>
    </row>
    <row r="150" customFormat="false" ht="15" hidden="false" customHeight="false" outlineLevel="0" collapsed="false">
      <c r="A150" s="14"/>
      <c r="B150" s="14"/>
      <c r="C150" s="14"/>
      <c r="D150" s="14"/>
      <c r="E150" s="14"/>
      <c r="F150" s="14"/>
      <c r="G150" s="15"/>
      <c r="H150" s="16" t="str">
        <f aca="false">IF(AND($A150="",$B150="",$C150=""),"",IF(AND(TRIM($E150)&lt;&gt;"",ISERROR(SEARCH("ATIV",$E150))),"FORA",IF(OR(ISNUMBER(SEARCH("MEI",$D150)),ISNUMBER(SEARCH("MEI",$F150))),"MEI",IF(AND(TRIM($F150)&lt;&gt;"",ISERROR(SEARCH("SIMPLES",$F150))),"FORA",IF(OR(COUNTIF(Tabelas!$A$2:$A$37,IFERROR(VALUE(LEFT(SUBSTITUTE(TRIM($C150),".",""),2)),0))&gt;0,LEFT(SUBSTITUTE(TRIM($C150),".",""),3)="493"),"A",IF(COUNTIF(Tabelas!$B$2:$B$9,IFERROR(VALUE(LEFT(SUBSTITUTE(TRIM($C150),".",""),2)),0))&gt;0,"B",IF(COUNTIF(Tabelas!$C$2:$C$9,IFERROR(VALUE(LEFT(SUBSTITUTE(TRIM($C150),".",""),2)),0))&gt;0,"D","C")))))))</f>
        <v/>
      </c>
      <c r="I150" s="17" t="str">
        <f aca="false">IF($H150="","",IFERROR(VLOOKUP($H150,Tabelas!$E$2:$F$7,2,FALSE()),""))</f>
        <v/>
      </c>
      <c r="J150" s="18" t="str">
        <f aca="false">IF($H150="","",IF(AND(ISNUMBER($G150),$G150&gt;=3420000,$G150&lt;=3780000),"PRIORIDADE",""))</f>
        <v/>
      </c>
    </row>
    <row r="151" customFormat="false" ht="15" hidden="false" customHeight="false" outlineLevel="0" collapsed="false">
      <c r="A151" s="14"/>
      <c r="B151" s="14"/>
      <c r="C151" s="14"/>
      <c r="D151" s="14"/>
      <c r="E151" s="14"/>
      <c r="F151" s="14"/>
      <c r="G151" s="15"/>
      <c r="H151" s="16" t="str">
        <f aca="false">IF(AND($A151="",$B151="",$C151=""),"",IF(AND(TRIM($E151)&lt;&gt;"",ISERROR(SEARCH("ATIV",$E151))),"FORA",IF(OR(ISNUMBER(SEARCH("MEI",$D151)),ISNUMBER(SEARCH("MEI",$F151))),"MEI",IF(AND(TRIM($F151)&lt;&gt;"",ISERROR(SEARCH("SIMPLES",$F151))),"FORA",IF(OR(COUNTIF(Tabelas!$A$2:$A$37,IFERROR(VALUE(LEFT(SUBSTITUTE(TRIM($C151),".",""),2)),0))&gt;0,LEFT(SUBSTITUTE(TRIM($C151),".",""),3)="493"),"A",IF(COUNTIF(Tabelas!$B$2:$B$9,IFERROR(VALUE(LEFT(SUBSTITUTE(TRIM($C151),".",""),2)),0))&gt;0,"B",IF(COUNTIF(Tabelas!$C$2:$C$9,IFERROR(VALUE(LEFT(SUBSTITUTE(TRIM($C151),".",""),2)),0))&gt;0,"D","C")))))))</f>
        <v/>
      </c>
      <c r="I151" s="17" t="str">
        <f aca="false">IF($H151="","",IFERROR(VLOOKUP($H151,Tabelas!$E$2:$F$7,2,FALSE()),""))</f>
        <v/>
      </c>
      <c r="J151" s="18" t="str">
        <f aca="false">IF($H151="","",IF(AND(ISNUMBER($G151),$G151&gt;=3420000,$G151&lt;=3780000),"PRIORIDADE",""))</f>
        <v/>
      </c>
    </row>
    <row r="152" customFormat="false" ht="15" hidden="false" customHeight="false" outlineLevel="0" collapsed="false">
      <c r="A152" s="14"/>
      <c r="B152" s="14"/>
      <c r="C152" s="14"/>
      <c r="D152" s="14"/>
      <c r="E152" s="14"/>
      <c r="F152" s="14"/>
      <c r="G152" s="15"/>
      <c r="H152" s="16" t="str">
        <f aca="false">IF(AND($A152="",$B152="",$C152=""),"",IF(AND(TRIM($E152)&lt;&gt;"",ISERROR(SEARCH("ATIV",$E152))),"FORA",IF(OR(ISNUMBER(SEARCH("MEI",$D152)),ISNUMBER(SEARCH("MEI",$F152))),"MEI",IF(AND(TRIM($F152)&lt;&gt;"",ISERROR(SEARCH("SIMPLES",$F152))),"FORA",IF(OR(COUNTIF(Tabelas!$A$2:$A$37,IFERROR(VALUE(LEFT(SUBSTITUTE(TRIM($C152),".",""),2)),0))&gt;0,LEFT(SUBSTITUTE(TRIM($C152),".",""),3)="493"),"A",IF(COUNTIF(Tabelas!$B$2:$B$9,IFERROR(VALUE(LEFT(SUBSTITUTE(TRIM($C152),".",""),2)),0))&gt;0,"B",IF(COUNTIF(Tabelas!$C$2:$C$9,IFERROR(VALUE(LEFT(SUBSTITUTE(TRIM($C152),".",""),2)),0))&gt;0,"D","C")))))))</f>
        <v/>
      </c>
      <c r="I152" s="17" t="str">
        <f aca="false">IF($H152="","",IFERROR(VLOOKUP($H152,Tabelas!$E$2:$F$7,2,FALSE()),""))</f>
        <v/>
      </c>
      <c r="J152" s="18" t="str">
        <f aca="false">IF($H152="","",IF(AND(ISNUMBER($G152),$G152&gt;=3420000,$G152&lt;=3780000),"PRIORIDADE",""))</f>
        <v/>
      </c>
    </row>
    <row r="153" customFormat="false" ht="15" hidden="false" customHeight="false" outlineLevel="0" collapsed="false">
      <c r="A153" s="14"/>
      <c r="B153" s="14"/>
      <c r="C153" s="14"/>
      <c r="D153" s="14"/>
      <c r="E153" s="14"/>
      <c r="F153" s="14"/>
      <c r="G153" s="15"/>
      <c r="H153" s="16" t="str">
        <f aca="false">IF(AND($A153="",$B153="",$C153=""),"",IF(AND(TRIM($E153)&lt;&gt;"",ISERROR(SEARCH("ATIV",$E153))),"FORA",IF(OR(ISNUMBER(SEARCH("MEI",$D153)),ISNUMBER(SEARCH("MEI",$F153))),"MEI",IF(AND(TRIM($F153)&lt;&gt;"",ISERROR(SEARCH("SIMPLES",$F153))),"FORA",IF(OR(COUNTIF(Tabelas!$A$2:$A$37,IFERROR(VALUE(LEFT(SUBSTITUTE(TRIM($C153),".",""),2)),0))&gt;0,LEFT(SUBSTITUTE(TRIM($C153),".",""),3)="493"),"A",IF(COUNTIF(Tabelas!$B$2:$B$9,IFERROR(VALUE(LEFT(SUBSTITUTE(TRIM($C153),".",""),2)),0))&gt;0,"B",IF(COUNTIF(Tabelas!$C$2:$C$9,IFERROR(VALUE(LEFT(SUBSTITUTE(TRIM($C153),".",""),2)),0))&gt;0,"D","C")))))))</f>
        <v/>
      </c>
      <c r="I153" s="17" t="str">
        <f aca="false">IF($H153="","",IFERROR(VLOOKUP($H153,Tabelas!$E$2:$F$7,2,FALSE()),""))</f>
        <v/>
      </c>
      <c r="J153" s="18" t="str">
        <f aca="false">IF($H153="","",IF(AND(ISNUMBER($G153),$G153&gt;=3420000,$G153&lt;=3780000),"PRIORIDADE",""))</f>
        <v/>
      </c>
    </row>
    <row r="154" customFormat="false" ht="15" hidden="false" customHeight="false" outlineLevel="0" collapsed="false">
      <c r="A154" s="14"/>
      <c r="B154" s="14"/>
      <c r="C154" s="14"/>
      <c r="D154" s="14"/>
      <c r="E154" s="14"/>
      <c r="F154" s="14"/>
      <c r="G154" s="15"/>
      <c r="H154" s="16" t="str">
        <f aca="false">IF(AND($A154="",$B154="",$C154=""),"",IF(AND(TRIM($E154)&lt;&gt;"",ISERROR(SEARCH("ATIV",$E154))),"FORA",IF(OR(ISNUMBER(SEARCH("MEI",$D154)),ISNUMBER(SEARCH("MEI",$F154))),"MEI",IF(AND(TRIM($F154)&lt;&gt;"",ISERROR(SEARCH("SIMPLES",$F154))),"FORA",IF(OR(COUNTIF(Tabelas!$A$2:$A$37,IFERROR(VALUE(LEFT(SUBSTITUTE(TRIM($C154),".",""),2)),0))&gt;0,LEFT(SUBSTITUTE(TRIM($C154),".",""),3)="493"),"A",IF(COUNTIF(Tabelas!$B$2:$B$9,IFERROR(VALUE(LEFT(SUBSTITUTE(TRIM($C154),".",""),2)),0))&gt;0,"B",IF(COUNTIF(Tabelas!$C$2:$C$9,IFERROR(VALUE(LEFT(SUBSTITUTE(TRIM($C154),".",""),2)),0))&gt;0,"D","C")))))))</f>
        <v/>
      </c>
      <c r="I154" s="17" t="str">
        <f aca="false">IF($H154="","",IFERROR(VLOOKUP($H154,Tabelas!$E$2:$F$7,2,FALSE()),""))</f>
        <v/>
      </c>
      <c r="J154" s="18" t="str">
        <f aca="false">IF($H154="","",IF(AND(ISNUMBER($G154),$G154&gt;=3420000,$G154&lt;=3780000),"PRIORIDADE",""))</f>
        <v/>
      </c>
    </row>
    <row r="155" customFormat="false" ht="15" hidden="false" customHeight="false" outlineLevel="0" collapsed="false">
      <c r="A155" s="14"/>
      <c r="B155" s="14"/>
      <c r="C155" s="14"/>
      <c r="D155" s="14"/>
      <c r="E155" s="14"/>
      <c r="F155" s="14"/>
      <c r="G155" s="15"/>
      <c r="H155" s="16" t="str">
        <f aca="false">IF(AND($A155="",$B155="",$C155=""),"",IF(AND(TRIM($E155)&lt;&gt;"",ISERROR(SEARCH("ATIV",$E155))),"FORA",IF(OR(ISNUMBER(SEARCH("MEI",$D155)),ISNUMBER(SEARCH("MEI",$F155))),"MEI",IF(AND(TRIM($F155)&lt;&gt;"",ISERROR(SEARCH("SIMPLES",$F155))),"FORA",IF(OR(COUNTIF(Tabelas!$A$2:$A$37,IFERROR(VALUE(LEFT(SUBSTITUTE(TRIM($C155),".",""),2)),0))&gt;0,LEFT(SUBSTITUTE(TRIM($C155),".",""),3)="493"),"A",IF(COUNTIF(Tabelas!$B$2:$B$9,IFERROR(VALUE(LEFT(SUBSTITUTE(TRIM($C155),".",""),2)),0))&gt;0,"B",IF(COUNTIF(Tabelas!$C$2:$C$9,IFERROR(VALUE(LEFT(SUBSTITUTE(TRIM($C155),".",""),2)),0))&gt;0,"D","C")))))))</f>
        <v/>
      </c>
      <c r="I155" s="17" t="str">
        <f aca="false">IF($H155="","",IFERROR(VLOOKUP($H155,Tabelas!$E$2:$F$7,2,FALSE()),""))</f>
        <v/>
      </c>
      <c r="J155" s="18" t="str">
        <f aca="false">IF($H155="","",IF(AND(ISNUMBER($G155),$G155&gt;=3420000,$G155&lt;=3780000),"PRIORIDADE",""))</f>
        <v/>
      </c>
    </row>
    <row r="156" customFormat="false" ht="15" hidden="false" customHeight="false" outlineLevel="0" collapsed="false">
      <c r="A156" s="14"/>
      <c r="B156" s="14"/>
      <c r="C156" s="14"/>
      <c r="D156" s="14"/>
      <c r="E156" s="14"/>
      <c r="F156" s="14"/>
      <c r="G156" s="15"/>
      <c r="H156" s="16" t="str">
        <f aca="false">IF(AND($A156="",$B156="",$C156=""),"",IF(AND(TRIM($E156)&lt;&gt;"",ISERROR(SEARCH("ATIV",$E156))),"FORA",IF(OR(ISNUMBER(SEARCH("MEI",$D156)),ISNUMBER(SEARCH("MEI",$F156))),"MEI",IF(AND(TRIM($F156)&lt;&gt;"",ISERROR(SEARCH("SIMPLES",$F156))),"FORA",IF(OR(COUNTIF(Tabelas!$A$2:$A$37,IFERROR(VALUE(LEFT(SUBSTITUTE(TRIM($C156),".",""),2)),0))&gt;0,LEFT(SUBSTITUTE(TRIM($C156),".",""),3)="493"),"A",IF(COUNTIF(Tabelas!$B$2:$B$9,IFERROR(VALUE(LEFT(SUBSTITUTE(TRIM($C156),".",""),2)),0))&gt;0,"B",IF(COUNTIF(Tabelas!$C$2:$C$9,IFERROR(VALUE(LEFT(SUBSTITUTE(TRIM($C156),".",""),2)),0))&gt;0,"D","C")))))))</f>
        <v/>
      </c>
      <c r="I156" s="17" t="str">
        <f aca="false">IF($H156="","",IFERROR(VLOOKUP($H156,Tabelas!$E$2:$F$7,2,FALSE()),""))</f>
        <v/>
      </c>
      <c r="J156" s="18" t="str">
        <f aca="false">IF($H156="","",IF(AND(ISNUMBER($G156),$G156&gt;=3420000,$G156&lt;=3780000),"PRIORIDADE",""))</f>
        <v/>
      </c>
    </row>
    <row r="157" customFormat="false" ht="15" hidden="false" customHeight="false" outlineLevel="0" collapsed="false">
      <c r="A157" s="14"/>
      <c r="B157" s="14"/>
      <c r="C157" s="14"/>
      <c r="D157" s="14"/>
      <c r="E157" s="14"/>
      <c r="F157" s="14"/>
      <c r="G157" s="15"/>
      <c r="H157" s="16" t="str">
        <f aca="false">IF(AND($A157="",$B157="",$C157=""),"",IF(AND(TRIM($E157)&lt;&gt;"",ISERROR(SEARCH("ATIV",$E157))),"FORA",IF(OR(ISNUMBER(SEARCH("MEI",$D157)),ISNUMBER(SEARCH("MEI",$F157))),"MEI",IF(AND(TRIM($F157)&lt;&gt;"",ISERROR(SEARCH("SIMPLES",$F157))),"FORA",IF(OR(COUNTIF(Tabelas!$A$2:$A$37,IFERROR(VALUE(LEFT(SUBSTITUTE(TRIM($C157),".",""),2)),0))&gt;0,LEFT(SUBSTITUTE(TRIM($C157),".",""),3)="493"),"A",IF(COUNTIF(Tabelas!$B$2:$B$9,IFERROR(VALUE(LEFT(SUBSTITUTE(TRIM($C157),".",""),2)),0))&gt;0,"B",IF(COUNTIF(Tabelas!$C$2:$C$9,IFERROR(VALUE(LEFT(SUBSTITUTE(TRIM($C157),".",""),2)),0))&gt;0,"D","C")))))))</f>
        <v/>
      </c>
      <c r="I157" s="17" t="str">
        <f aca="false">IF($H157="","",IFERROR(VLOOKUP($H157,Tabelas!$E$2:$F$7,2,FALSE()),""))</f>
        <v/>
      </c>
      <c r="J157" s="18" t="str">
        <f aca="false">IF($H157="","",IF(AND(ISNUMBER($G157),$G157&gt;=3420000,$G157&lt;=3780000),"PRIORIDADE",""))</f>
        <v/>
      </c>
    </row>
    <row r="158" customFormat="false" ht="15" hidden="false" customHeight="false" outlineLevel="0" collapsed="false">
      <c r="A158" s="14"/>
      <c r="B158" s="14"/>
      <c r="C158" s="14"/>
      <c r="D158" s="14"/>
      <c r="E158" s="14"/>
      <c r="F158" s="14"/>
      <c r="G158" s="15"/>
      <c r="H158" s="16" t="str">
        <f aca="false">IF(AND($A158="",$B158="",$C158=""),"",IF(AND(TRIM($E158)&lt;&gt;"",ISERROR(SEARCH("ATIV",$E158))),"FORA",IF(OR(ISNUMBER(SEARCH("MEI",$D158)),ISNUMBER(SEARCH("MEI",$F158))),"MEI",IF(AND(TRIM($F158)&lt;&gt;"",ISERROR(SEARCH("SIMPLES",$F158))),"FORA",IF(OR(COUNTIF(Tabelas!$A$2:$A$37,IFERROR(VALUE(LEFT(SUBSTITUTE(TRIM($C158),".",""),2)),0))&gt;0,LEFT(SUBSTITUTE(TRIM($C158),".",""),3)="493"),"A",IF(COUNTIF(Tabelas!$B$2:$B$9,IFERROR(VALUE(LEFT(SUBSTITUTE(TRIM($C158),".",""),2)),0))&gt;0,"B",IF(COUNTIF(Tabelas!$C$2:$C$9,IFERROR(VALUE(LEFT(SUBSTITUTE(TRIM($C158),".",""),2)),0))&gt;0,"D","C")))))))</f>
        <v/>
      </c>
      <c r="I158" s="17" t="str">
        <f aca="false">IF($H158="","",IFERROR(VLOOKUP($H158,Tabelas!$E$2:$F$7,2,FALSE()),""))</f>
        <v/>
      </c>
      <c r="J158" s="18" t="str">
        <f aca="false">IF($H158="","",IF(AND(ISNUMBER($G158),$G158&gt;=3420000,$G158&lt;=3780000),"PRIORIDADE",""))</f>
        <v/>
      </c>
    </row>
    <row r="159" customFormat="false" ht="15" hidden="false" customHeight="false" outlineLevel="0" collapsed="false">
      <c r="A159" s="14"/>
      <c r="B159" s="14"/>
      <c r="C159" s="14"/>
      <c r="D159" s="14"/>
      <c r="E159" s="14"/>
      <c r="F159" s="14"/>
      <c r="G159" s="15"/>
      <c r="H159" s="16" t="str">
        <f aca="false">IF(AND($A159="",$B159="",$C159=""),"",IF(AND(TRIM($E159)&lt;&gt;"",ISERROR(SEARCH("ATIV",$E159))),"FORA",IF(OR(ISNUMBER(SEARCH("MEI",$D159)),ISNUMBER(SEARCH("MEI",$F159))),"MEI",IF(AND(TRIM($F159)&lt;&gt;"",ISERROR(SEARCH("SIMPLES",$F159))),"FORA",IF(OR(COUNTIF(Tabelas!$A$2:$A$37,IFERROR(VALUE(LEFT(SUBSTITUTE(TRIM($C159),".",""),2)),0))&gt;0,LEFT(SUBSTITUTE(TRIM($C159),".",""),3)="493"),"A",IF(COUNTIF(Tabelas!$B$2:$B$9,IFERROR(VALUE(LEFT(SUBSTITUTE(TRIM($C159),".",""),2)),0))&gt;0,"B",IF(COUNTIF(Tabelas!$C$2:$C$9,IFERROR(VALUE(LEFT(SUBSTITUTE(TRIM($C159),".",""),2)),0))&gt;0,"D","C")))))))</f>
        <v/>
      </c>
      <c r="I159" s="17" t="str">
        <f aca="false">IF($H159="","",IFERROR(VLOOKUP($H159,Tabelas!$E$2:$F$7,2,FALSE()),""))</f>
        <v/>
      </c>
      <c r="J159" s="18" t="str">
        <f aca="false">IF($H159="","",IF(AND(ISNUMBER($G159),$G159&gt;=3420000,$G159&lt;=3780000),"PRIORIDADE",""))</f>
        <v/>
      </c>
    </row>
    <row r="160" customFormat="false" ht="15" hidden="false" customHeight="false" outlineLevel="0" collapsed="false">
      <c r="A160" s="14"/>
      <c r="B160" s="14"/>
      <c r="C160" s="14"/>
      <c r="D160" s="14"/>
      <c r="E160" s="14"/>
      <c r="F160" s="14"/>
      <c r="G160" s="15"/>
      <c r="H160" s="16" t="str">
        <f aca="false">IF(AND($A160="",$B160="",$C160=""),"",IF(AND(TRIM($E160)&lt;&gt;"",ISERROR(SEARCH("ATIV",$E160))),"FORA",IF(OR(ISNUMBER(SEARCH("MEI",$D160)),ISNUMBER(SEARCH("MEI",$F160))),"MEI",IF(AND(TRIM($F160)&lt;&gt;"",ISERROR(SEARCH("SIMPLES",$F160))),"FORA",IF(OR(COUNTIF(Tabelas!$A$2:$A$37,IFERROR(VALUE(LEFT(SUBSTITUTE(TRIM($C160),".",""),2)),0))&gt;0,LEFT(SUBSTITUTE(TRIM($C160),".",""),3)="493"),"A",IF(COUNTIF(Tabelas!$B$2:$B$9,IFERROR(VALUE(LEFT(SUBSTITUTE(TRIM($C160),".",""),2)),0))&gt;0,"B",IF(COUNTIF(Tabelas!$C$2:$C$9,IFERROR(VALUE(LEFT(SUBSTITUTE(TRIM($C160),".",""),2)),0))&gt;0,"D","C")))))))</f>
        <v/>
      </c>
      <c r="I160" s="17" t="str">
        <f aca="false">IF($H160="","",IFERROR(VLOOKUP($H160,Tabelas!$E$2:$F$7,2,FALSE()),""))</f>
        <v/>
      </c>
      <c r="J160" s="18" t="str">
        <f aca="false">IF($H160="","",IF(AND(ISNUMBER($G160),$G160&gt;=3420000,$G160&lt;=3780000),"PRIORIDADE",""))</f>
        <v/>
      </c>
    </row>
    <row r="161" customFormat="false" ht="15" hidden="false" customHeight="false" outlineLevel="0" collapsed="false">
      <c r="A161" s="14"/>
      <c r="B161" s="14"/>
      <c r="C161" s="14"/>
      <c r="D161" s="14"/>
      <c r="E161" s="14"/>
      <c r="F161" s="14"/>
      <c r="G161" s="15"/>
      <c r="H161" s="16" t="str">
        <f aca="false">IF(AND($A161="",$B161="",$C161=""),"",IF(AND(TRIM($E161)&lt;&gt;"",ISERROR(SEARCH("ATIV",$E161))),"FORA",IF(OR(ISNUMBER(SEARCH("MEI",$D161)),ISNUMBER(SEARCH("MEI",$F161))),"MEI",IF(AND(TRIM($F161)&lt;&gt;"",ISERROR(SEARCH("SIMPLES",$F161))),"FORA",IF(OR(COUNTIF(Tabelas!$A$2:$A$37,IFERROR(VALUE(LEFT(SUBSTITUTE(TRIM($C161),".",""),2)),0))&gt;0,LEFT(SUBSTITUTE(TRIM($C161),".",""),3)="493"),"A",IF(COUNTIF(Tabelas!$B$2:$B$9,IFERROR(VALUE(LEFT(SUBSTITUTE(TRIM($C161),".",""),2)),0))&gt;0,"B",IF(COUNTIF(Tabelas!$C$2:$C$9,IFERROR(VALUE(LEFT(SUBSTITUTE(TRIM($C161),".",""),2)),0))&gt;0,"D","C")))))))</f>
        <v/>
      </c>
      <c r="I161" s="17" t="str">
        <f aca="false">IF($H161="","",IFERROR(VLOOKUP($H161,Tabelas!$E$2:$F$7,2,FALSE()),""))</f>
        <v/>
      </c>
      <c r="J161" s="18" t="str">
        <f aca="false">IF($H161="","",IF(AND(ISNUMBER($G161),$G161&gt;=3420000,$G161&lt;=3780000),"PRIORIDADE",""))</f>
        <v/>
      </c>
    </row>
    <row r="162" customFormat="false" ht="15" hidden="false" customHeight="false" outlineLevel="0" collapsed="false">
      <c r="A162" s="14"/>
      <c r="B162" s="14"/>
      <c r="C162" s="14"/>
      <c r="D162" s="14"/>
      <c r="E162" s="14"/>
      <c r="F162" s="14"/>
      <c r="G162" s="15"/>
      <c r="H162" s="16" t="str">
        <f aca="false">IF(AND($A162="",$B162="",$C162=""),"",IF(AND(TRIM($E162)&lt;&gt;"",ISERROR(SEARCH("ATIV",$E162))),"FORA",IF(OR(ISNUMBER(SEARCH("MEI",$D162)),ISNUMBER(SEARCH("MEI",$F162))),"MEI",IF(AND(TRIM($F162)&lt;&gt;"",ISERROR(SEARCH("SIMPLES",$F162))),"FORA",IF(OR(COUNTIF(Tabelas!$A$2:$A$37,IFERROR(VALUE(LEFT(SUBSTITUTE(TRIM($C162),".",""),2)),0))&gt;0,LEFT(SUBSTITUTE(TRIM($C162),".",""),3)="493"),"A",IF(COUNTIF(Tabelas!$B$2:$B$9,IFERROR(VALUE(LEFT(SUBSTITUTE(TRIM($C162),".",""),2)),0))&gt;0,"B",IF(COUNTIF(Tabelas!$C$2:$C$9,IFERROR(VALUE(LEFT(SUBSTITUTE(TRIM($C162),".",""),2)),0))&gt;0,"D","C")))))))</f>
        <v/>
      </c>
      <c r="I162" s="17" t="str">
        <f aca="false">IF($H162="","",IFERROR(VLOOKUP($H162,Tabelas!$E$2:$F$7,2,FALSE()),""))</f>
        <v/>
      </c>
      <c r="J162" s="18" t="str">
        <f aca="false">IF($H162="","",IF(AND(ISNUMBER($G162),$G162&gt;=3420000,$G162&lt;=3780000),"PRIORIDADE",""))</f>
        <v/>
      </c>
    </row>
    <row r="163" customFormat="false" ht="15" hidden="false" customHeight="false" outlineLevel="0" collapsed="false">
      <c r="A163" s="14"/>
      <c r="B163" s="14"/>
      <c r="C163" s="14"/>
      <c r="D163" s="14"/>
      <c r="E163" s="14"/>
      <c r="F163" s="14"/>
      <c r="G163" s="15"/>
      <c r="H163" s="16" t="str">
        <f aca="false">IF(AND($A163="",$B163="",$C163=""),"",IF(AND(TRIM($E163)&lt;&gt;"",ISERROR(SEARCH("ATIV",$E163))),"FORA",IF(OR(ISNUMBER(SEARCH("MEI",$D163)),ISNUMBER(SEARCH("MEI",$F163))),"MEI",IF(AND(TRIM($F163)&lt;&gt;"",ISERROR(SEARCH("SIMPLES",$F163))),"FORA",IF(OR(COUNTIF(Tabelas!$A$2:$A$37,IFERROR(VALUE(LEFT(SUBSTITUTE(TRIM($C163),".",""),2)),0))&gt;0,LEFT(SUBSTITUTE(TRIM($C163),".",""),3)="493"),"A",IF(COUNTIF(Tabelas!$B$2:$B$9,IFERROR(VALUE(LEFT(SUBSTITUTE(TRIM($C163),".",""),2)),0))&gt;0,"B",IF(COUNTIF(Tabelas!$C$2:$C$9,IFERROR(VALUE(LEFT(SUBSTITUTE(TRIM($C163),".",""),2)),0))&gt;0,"D","C")))))))</f>
        <v/>
      </c>
      <c r="I163" s="17" t="str">
        <f aca="false">IF($H163="","",IFERROR(VLOOKUP($H163,Tabelas!$E$2:$F$7,2,FALSE()),""))</f>
        <v/>
      </c>
      <c r="J163" s="18" t="str">
        <f aca="false">IF($H163="","",IF(AND(ISNUMBER($G163),$G163&gt;=3420000,$G163&lt;=3780000),"PRIORIDADE",""))</f>
        <v/>
      </c>
    </row>
    <row r="164" customFormat="false" ht="15" hidden="false" customHeight="false" outlineLevel="0" collapsed="false">
      <c r="A164" s="14"/>
      <c r="B164" s="14"/>
      <c r="C164" s="14"/>
      <c r="D164" s="14"/>
      <c r="E164" s="14"/>
      <c r="F164" s="14"/>
      <c r="G164" s="15"/>
      <c r="H164" s="16" t="str">
        <f aca="false">IF(AND($A164="",$B164="",$C164=""),"",IF(AND(TRIM($E164)&lt;&gt;"",ISERROR(SEARCH("ATIV",$E164))),"FORA",IF(OR(ISNUMBER(SEARCH("MEI",$D164)),ISNUMBER(SEARCH("MEI",$F164))),"MEI",IF(AND(TRIM($F164)&lt;&gt;"",ISERROR(SEARCH("SIMPLES",$F164))),"FORA",IF(OR(COUNTIF(Tabelas!$A$2:$A$37,IFERROR(VALUE(LEFT(SUBSTITUTE(TRIM($C164),".",""),2)),0))&gt;0,LEFT(SUBSTITUTE(TRIM($C164),".",""),3)="493"),"A",IF(COUNTIF(Tabelas!$B$2:$B$9,IFERROR(VALUE(LEFT(SUBSTITUTE(TRIM($C164),".",""),2)),0))&gt;0,"B",IF(COUNTIF(Tabelas!$C$2:$C$9,IFERROR(VALUE(LEFT(SUBSTITUTE(TRIM($C164),".",""),2)),0))&gt;0,"D","C")))))))</f>
        <v/>
      </c>
      <c r="I164" s="17" t="str">
        <f aca="false">IF($H164="","",IFERROR(VLOOKUP($H164,Tabelas!$E$2:$F$7,2,FALSE()),""))</f>
        <v/>
      </c>
      <c r="J164" s="18" t="str">
        <f aca="false">IF($H164="","",IF(AND(ISNUMBER($G164),$G164&gt;=3420000,$G164&lt;=3780000),"PRIORIDADE",""))</f>
        <v/>
      </c>
    </row>
    <row r="165" customFormat="false" ht="15" hidden="false" customHeight="false" outlineLevel="0" collapsed="false">
      <c r="A165" s="14"/>
      <c r="B165" s="14"/>
      <c r="C165" s="14"/>
      <c r="D165" s="14"/>
      <c r="E165" s="14"/>
      <c r="F165" s="14"/>
      <c r="G165" s="15"/>
      <c r="H165" s="16" t="str">
        <f aca="false">IF(AND($A165="",$B165="",$C165=""),"",IF(AND(TRIM($E165)&lt;&gt;"",ISERROR(SEARCH("ATIV",$E165))),"FORA",IF(OR(ISNUMBER(SEARCH("MEI",$D165)),ISNUMBER(SEARCH("MEI",$F165))),"MEI",IF(AND(TRIM($F165)&lt;&gt;"",ISERROR(SEARCH("SIMPLES",$F165))),"FORA",IF(OR(COUNTIF(Tabelas!$A$2:$A$37,IFERROR(VALUE(LEFT(SUBSTITUTE(TRIM($C165),".",""),2)),0))&gt;0,LEFT(SUBSTITUTE(TRIM($C165),".",""),3)="493"),"A",IF(COUNTIF(Tabelas!$B$2:$B$9,IFERROR(VALUE(LEFT(SUBSTITUTE(TRIM($C165),".",""),2)),0))&gt;0,"B",IF(COUNTIF(Tabelas!$C$2:$C$9,IFERROR(VALUE(LEFT(SUBSTITUTE(TRIM($C165),".",""),2)),0))&gt;0,"D","C")))))))</f>
        <v/>
      </c>
      <c r="I165" s="17" t="str">
        <f aca="false">IF($H165="","",IFERROR(VLOOKUP($H165,Tabelas!$E$2:$F$7,2,FALSE()),""))</f>
        <v/>
      </c>
      <c r="J165" s="18" t="str">
        <f aca="false">IF($H165="","",IF(AND(ISNUMBER($G165),$G165&gt;=3420000,$G165&lt;=3780000),"PRIORIDADE",""))</f>
        <v/>
      </c>
    </row>
    <row r="166" customFormat="false" ht="15" hidden="false" customHeight="false" outlineLevel="0" collapsed="false">
      <c r="A166" s="14"/>
      <c r="B166" s="14"/>
      <c r="C166" s="14"/>
      <c r="D166" s="14"/>
      <c r="E166" s="14"/>
      <c r="F166" s="14"/>
      <c r="G166" s="15"/>
      <c r="H166" s="16" t="str">
        <f aca="false">IF(AND($A166="",$B166="",$C166=""),"",IF(AND(TRIM($E166)&lt;&gt;"",ISERROR(SEARCH("ATIV",$E166))),"FORA",IF(OR(ISNUMBER(SEARCH("MEI",$D166)),ISNUMBER(SEARCH("MEI",$F166))),"MEI",IF(AND(TRIM($F166)&lt;&gt;"",ISERROR(SEARCH("SIMPLES",$F166))),"FORA",IF(OR(COUNTIF(Tabelas!$A$2:$A$37,IFERROR(VALUE(LEFT(SUBSTITUTE(TRIM($C166),".",""),2)),0))&gt;0,LEFT(SUBSTITUTE(TRIM($C166),".",""),3)="493"),"A",IF(COUNTIF(Tabelas!$B$2:$B$9,IFERROR(VALUE(LEFT(SUBSTITUTE(TRIM($C166),".",""),2)),0))&gt;0,"B",IF(COUNTIF(Tabelas!$C$2:$C$9,IFERROR(VALUE(LEFT(SUBSTITUTE(TRIM($C166),".",""),2)),0))&gt;0,"D","C")))))))</f>
        <v/>
      </c>
      <c r="I166" s="17" t="str">
        <f aca="false">IF($H166="","",IFERROR(VLOOKUP($H166,Tabelas!$E$2:$F$7,2,FALSE()),""))</f>
        <v/>
      </c>
      <c r="J166" s="18" t="str">
        <f aca="false">IF($H166="","",IF(AND(ISNUMBER($G166),$G166&gt;=3420000,$G166&lt;=3780000),"PRIORIDADE",""))</f>
        <v/>
      </c>
    </row>
    <row r="167" customFormat="false" ht="15" hidden="false" customHeight="false" outlineLevel="0" collapsed="false">
      <c r="A167" s="14"/>
      <c r="B167" s="14"/>
      <c r="C167" s="14"/>
      <c r="D167" s="14"/>
      <c r="E167" s="14"/>
      <c r="F167" s="14"/>
      <c r="G167" s="15"/>
      <c r="H167" s="16" t="str">
        <f aca="false">IF(AND($A167="",$B167="",$C167=""),"",IF(AND(TRIM($E167)&lt;&gt;"",ISERROR(SEARCH("ATIV",$E167))),"FORA",IF(OR(ISNUMBER(SEARCH("MEI",$D167)),ISNUMBER(SEARCH("MEI",$F167))),"MEI",IF(AND(TRIM($F167)&lt;&gt;"",ISERROR(SEARCH("SIMPLES",$F167))),"FORA",IF(OR(COUNTIF(Tabelas!$A$2:$A$37,IFERROR(VALUE(LEFT(SUBSTITUTE(TRIM($C167),".",""),2)),0))&gt;0,LEFT(SUBSTITUTE(TRIM($C167),".",""),3)="493"),"A",IF(COUNTIF(Tabelas!$B$2:$B$9,IFERROR(VALUE(LEFT(SUBSTITUTE(TRIM($C167),".",""),2)),0))&gt;0,"B",IF(COUNTIF(Tabelas!$C$2:$C$9,IFERROR(VALUE(LEFT(SUBSTITUTE(TRIM($C167),".",""),2)),0))&gt;0,"D","C")))))))</f>
        <v/>
      </c>
      <c r="I167" s="17" t="str">
        <f aca="false">IF($H167="","",IFERROR(VLOOKUP($H167,Tabelas!$E$2:$F$7,2,FALSE()),""))</f>
        <v/>
      </c>
      <c r="J167" s="18" t="str">
        <f aca="false">IF($H167="","",IF(AND(ISNUMBER($G167),$G167&gt;=3420000,$G167&lt;=3780000),"PRIORIDADE",""))</f>
        <v/>
      </c>
    </row>
    <row r="168" customFormat="false" ht="15" hidden="false" customHeight="false" outlineLevel="0" collapsed="false">
      <c r="A168" s="14"/>
      <c r="B168" s="14"/>
      <c r="C168" s="14"/>
      <c r="D168" s="14"/>
      <c r="E168" s="14"/>
      <c r="F168" s="14"/>
      <c r="G168" s="15"/>
      <c r="H168" s="16" t="str">
        <f aca="false">IF(AND($A168="",$B168="",$C168=""),"",IF(AND(TRIM($E168)&lt;&gt;"",ISERROR(SEARCH("ATIV",$E168))),"FORA",IF(OR(ISNUMBER(SEARCH("MEI",$D168)),ISNUMBER(SEARCH("MEI",$F168))),"MEI",IF(AND(TRIM($F168)&lt;&gt;"",ISERROR(SEARCH("SIMPLES",$F168))),"FORA",IF(OR(COUNTIF(Tabelas!$A$2:$A$37,IFERROR(VALUE(LEFT(SUBSTITUTE(TRIM($C168),".",""),2)),0))&gt;0,LEFT(SUBSTITUTE(TRIM($C168),".",""),3)="493"),"A",IF(COUNTIF(Tabelas!$B$2:$B$9,IFERROR(VALUE(LEFT(SUBSTITUTE(TRIM($C168),".",""),2)),0))&gt;0,"B",IF(COUNTIF(Tabelas!$C$2:$C$9,IFERROR(VALUE(LEFT(SUBSTITUTE(TRIM($C168),".",""),2)),0))&gt;0,"D","C")))))))</f>
        <v/>
      </c>
      <c r="I168" s="17" t="str">
        <f aca="false">IF($H168="","",IFERROR(VLOOKUP($H168,Tabelas!$E$2:$F$7,2,FALSE()),""))</f>
        <v/>
      </c>
      <c r="J168" s="18" t="str">
        <f aca="false">IF($H168="","",IF(AND(ISNUMBER($G168),$G168&gt;=3420000,$G168&lt;=3780000),"PRIORIDADE",""))</f>
        <v/>
      </c>
    </row>
    <row r="169" customFormat="false" ht="15" hidden="false" customHeight="false" outlineLevel="0" collapsed="false">
      <c r="A169" s="14"/>
      <c r="B169" s="14"/>
      <c r="C169" s="14"/>
      <c r="D169" s="14"/>
      <c r="E169" s="14"/>
      <c r="F169" s="14"/>
      <c r="G169" s="15"/>
      <c r="H169" s="16" t="str">
        <f aca="false">IF(AND($A169="",$B169="",$C169=""),"",IF(AND(TRIM($E169)&lt;&gt;"",ISERROR(SEARCH("ATIV",$E169))),"FORA",IF(OR(ISNUMBER(SEARCH("MEI",$D169)),ISNUMBER(SEARCH("MEI",$F169))),"MEI",IF(AND(TRIM($F169)&lt;&gt;"",ISERROR(SEARCH("SIMPLES",$F169))),"FORA",IF(OR(COUNTIF(Tabelas!$A$2:$A$37,IFERROR(VALUE(LEFT(SUBSTITUTE(TRIM($C169),".",""),2)),0))&gt;0,LEFT(SUBSTITUTE(TRIM($C169),".",""),3)="493"),"A",IF(COUNTIF(Tabelas!$B$2:$B$9,IFERROR(VALUE(LEFT(SUBSTITUTE(TRIM($C169),".",""),2)),0))&gt;0,"B",IF(COUNTIF(Tabelas!$C$2:$C$9,IFERROR(VALUE(LEFT(SUBSTITUTE(TRIM($C169),".",""),2)),0))&gt;0,"D","C")))))))</f>
        <v/>
      </c>
      <c r="I169" s="17" t="str">
        <f aca="false">IF($H169="","",IFERROR(VLOOKUP($H169,Tabelas!$E$2:$F$7,2,FALSE()),""))</f>
        <v/>
      </c>
      <c r="J169" s="18" t="str">
        <f aca="false">IF($H169="","",IF(AND(ISNUMBER($G169),$G169&gt;=3420000,$G169&lt;=3780000),"PRIORIDADE",""))</f>
        <v/>
      </c>
    </row>
    <row r="170" customFormat="false" ht="15" hidden="false" customHeight="false" outlineLevel="0" collapsed="false">
      <c r="A170" s="14"/>
      <c r="B170" s="14"/>
      <c r="C170" s="14"/>
      <c r="D170" s="14"/>
      <c r="E170" s="14"/>
      <c r="F170" s="14"/>
      <c r="G170" s="15"/>
      <c r="H170" s="16" t="str">
        <f aca="false">IF(AND($A170="",$B170="",$C170=""),"",IF(AND(TRIM($E170)&lt;&gt;"",ISERROR(SEARCH("ATIV",$E170))),"FORA",IF(OR(ISNUMBER(SEARCH("MEI",$D170)),ISNUMBER(SEARCH("MEI",$F170))),"MEI",IF(AND(TRIM($F170)&lt;&gt;"",ISERROR(SEARCH("SIMPLES",$F170))),"FORA",IF(OR(COUNTIF(Tabelas!$A$2:$A$37,IFERROR(VALUE(LEFT(SUBSTITUTE(TRIM($C170),".",""),2)),0))&gt;0,LEFT(SUBSTITUTE(TRIM($C170),".",""),3)="493"),"A",IF(COUNTIF(Tabelas!$B$2:$B$9,IFERROR(VALUE(LEFT(SUBSTITUTE(TRIM($C170),".",""),2)),0))&gt;0,"B",IF(COUNTIF(Tabelas!$C$2:$C$9,IFERROR(VALUE(LEFT(SUBSTITUTE(TRIM($C170),".",""),2)),0))&gt;0,"D","C")))))))</f>
        <v/>
      </c>
      <c r="I170" s="17" t="str">
        <f aca="false">IF($H170="","",IFERROR(VLOOKUP($H170,Tabelas!$E$2:$F$7,2,FALSE()),""))</f>
        <v/>
      </c>
      <c r="J170" s="18" t="str">
        <f aca="false">IF($H170="","",IF(AND(ISNUMBER($G170),$G170&gt;=3420000,$G170&lt;=3780000),"PRIORIDADE",""))</f>
        <v/>
      </c>
    </row>
    <row r="171" customFormat="false" ht="15" hidden="false" customHeight="false" outlineLevel="0" collapsed="false">
      <c r="A171" s="14"/>
      <c r="B171" s="14"/>
      <c r="C171" s="14"/>
      <c r="D171" s="14"/>
      <c r="E171" s="14"/>
      <c r="F171" s="14"/>
      <c r="G171" s="15"/>
      <c r="H171" s="16" t="str">
        <f aca="false">IF(AND($A171="",$B171="",$C171=""),"",IF(AND(TRIM($E171)&lt;&gt;"",ISERROR(SEARCH("ATIV",$E171))),"FORA",IF(OR(ISNUMBER(SEARCH("MEI",$D171)),ISNUMBER(SEARCH("MEI",$F171))),"MEI",IF(AND(TRIM($F171)&lt;&gt;"",ISERROR(SEARCH("SIMPLES",$F171))),"FORA",IF(OR(COUNTIF(Tabelas!$A$2:$A$37,IFERROR(VALUE(LEFT(SUBSTITUTE(TRIM($C171),".",""),2)),0))&gt;0,LEFT(SUBSTITUTE(TRIM($C171),".",""),3)="493"),"A",IF(COUNTIF(Tabelas!$B$2:$B$9,IFERROR(VALUE(LEFT(SUBSTITUTE(TRIM($C171),".",""),2)),0))&gt;0,"B",IF(COUNTIF(Tabelas!$C$2:$C$9,IFERROR(VALUE(LEFT(SUBSTITUTE(TRIM($C171),".",""),2)),0))&gt;0,"D","C")))))))</f>
        <v/>
      </c>
      <c r="I171" s="17" t="str">
        <f aca="false">IF($H171="","",IFERROR(VLOOKUP($H171,Tabelas!$E$2:$F$7,2,FALSE()),""))</f>
        <v/>
      </c>
      <c r="J171" s="18" t="str">
        <f aca="false">IF($H171="","",IF(AND(ISNUMBER($G171),$G171&gt;=3420000,$G171&lt;=3780000),"PRIORIDADE",""))</f>
        <v/>
      </c>
    </row>
    <row r="172" customFormat="false" ht="15" hidden="false" customHeight="false" outlineLevel="0" collapsed="false">
      <c r="A172" s="14"/>
      <c r="B172" s="14"/>
      <c r="C172" s="14"/>
      <c r="D172" s="14"/>
      <c r="E172" s="14"/>
      <c r="F172" s="14"/>
      <c r="G172" s="15"/>
      <c r="H172" s="16" t="str">
        <f aca="false">IF(AND($A172="",$B172="",$C172=""),"",IF(AND(TRIM($E172)&lt;&gt;"",ISERROR(SEARCH("ATIV",$E172))),"FORA",IF(OR(ISNUMBER(SEARCH("MEI",$D172)),ISNUMBER(SEARCH("MEI",$F172))),"MEI",IF(AND(TRIM($F172)&lt;&gt;"",ISERROR(SEARCH("SIMPLES",$F172))),"FORA",IF(OR(COUNTIF(Tabelas!$A$2:$A$37,IFERROR(VALUE(LEFT(SUBSTITUTE(TRIM($C172),".",""),2)),0))&gt;0,LEFT(SUBSTITUTE(TRIM($C172),".",""),3)="493"),"A",IF(COUNTIF(Tabelas!$B$2:$B$9,IFERROR(VALUE(LEFT(SUBSTITUTE(TRIM($C172),".",""),2)),0))&gt;0,"B",IF(COUNTIF(Tabelas!$C$2:$C$9,IFERROR(VALUE(LEFT(SUBSTITUTE(TRIM($C172),".",""),2)),0))&gt;0,"D","C")))))))</f>
        <v/>
      </c>
      <c r="I172" s="17" t="str">
        <f aca="false">IF($H172="","",IFERROR(VLOOKUP($H172,Tabelas!$E$2:$F$7,2,FALSE()),""))</f>
        <v/>
      </c>
      <c r="J172" s="18" t="str">
        <f aca="false">IF($H172="","",IF(AND(ISNUMBER($G172),$G172&gt;=3420000,$G172&lt;=3780000),"PRIORIDADE",""))</f>
        <v/>
      </c>
    </row>
    <row r="173" customFormat="false" ht="15" hidden="false" customHeight="false" outlineLevel="0" collapsed="false">
      <c r="A173" s="14"/>
      <c r="B173" s="14"/>
      <c r="C173" s="14"/>
      <c r="D173" s="14"/>
      <c r="E173" s="14"/>
      <c r="F173" s="14"/>
      <c r="G173" s="15"/>
      <c r="H173" s="16" t="str">
        <f aca="false">IF(AND($A173="",$B173="",$C173=""),"",IF(AND(TRIM($E173)&lt;&gt;"",ISERROR(SEARCH("ATIV",$E173))),"FORA",IF(OR(ISNUMBER(SEARCH("MEI",$D173)),ISNUMBER(SEARCH("MEI",$F173))),"MEI",IF(AND(TRIM($F173)&lt;&gt;"",ISERROR(SEARCH("SIMPLES",$F173))),"FORA",IF(OR(COUNTIF(Tabelas!$A$2:$A$37,IFERROR(VALUE(LEFT(SUBSTITUTE(TRIM($C173),".",""),2)),0))&gt;0,LEFT(SUBSTITUTE(TRIM($C173),".",""),3)="493"),"A",IF(COUNTIF(Tabelas!$B$2:$B$9,IFERROR(VALUE(LEFT(SUBSTITUTE(TRIM($C173),".",""),2)),0))&gt;0,"B",IF(COUNTIF(Tabelas!$C$2:$C$9,IFERROR(VALUE(LEFT(SUBSTITUTE(TRIM($C173),".",""),2)),0))&gt;0,"D","C")))))))</f>
        <v/>
      </c>
      <c r="I173" s="17" t="str">
        <f aca="false">IF($H173="","",IFERROR(VLOOKUP($H173,Tabelas!$E$2:$F$7,2,FALSE()),""))</f>
        <v/>
      </c>
      <c r="J173" s="18" t="str">
        <f aca="false">IF($H173="","",IF(AND(ISNUMBER($G173),$G173&gt;=3420000,$G173&lt;=3780000),"PRIORIDADE",""))</f>
        <v/>
      </c>
    </row>
    <row r="174" customFormat="false" ht="15" hidden="false" customHeight="false" outlineLevel="0" collapsed="false">
      <c r="A174" s="14"/>
      <c r="B174" s="14"/>
      <c r="C174" s="14"/>
      <c r="D174" s="14"/>
      <c r="E174" s="14"/>
      <c r="F174" s="14"/>
      <c r="G174" s="15"/>
      <c r="H174" s="16" t="str">
        <f aca="false">IF(AND($A174="",$B174="",$C174=""),"",IF(AND(TRIM($E174)&lt;&gt;"",ISERROR(SEARCH("ATIV",$E174))),"FORA",IF(OR(ISNUMBER(SEARCH("MEI",$D174)),ISNUMBER(SEARCH("MEI",$F174))),"MEI",IF(AND(TRIM($F174)&lt;&gt;"",ISERROR(SEARCH("SIMPLES",$F174))),"FORA",IF(OR(COUNTIF(Tabelas!$A$2:$A$37,IFERROR(VALUE(LEFT(SUBSTITUTE(TRIM($C174),".",""),2)),0))&gt;0,LEFT(SUBSTITUTE(TRIM($C174),".",""),3)="493"),"A",IF(COUNTIF(Tabelas!$B$2:$B$9,IFERROR(VALUE(LEFT(SUBSTITUTE(TRIM($C174),".",""),2)),0))&gt;0,"B",IF(COUNTIF(Tabelas!$C$2:$C$9,IFERROR(VALUE(LEFT(SUBSTITUTE(TRIM($C174),".",""),2)),0))&gt;0,"D","C")))))))</f>
        <v/>
      </c>
      <c r="I174" s="17" t="str">
        <f aca="false">IF($H174="","",IFERROR(VLOOKUP($H174,Tabelas!$E$2:$F$7,2,FALSE()),""))</f>
        <v/>
      </c>
      <c r="J174" s="18" t="str">
        <f aca="false">IF($H174="","",IF(AND(ISNUMBER($G174),$G174&gt;=3420000,$G174&lt;=3780000),"PRIORIDADE",""))</f>
        <v/>
      </c>
    </row>
    <row r="175" customFormat="false" ht="15" hidden="false" customHeight="false" outlineLevel="0" collapsed="false">
      <c r="A175" s="14"/>
      <c r="B175" s="14"/>
      <c r="C175" s="14"/>
      <c r="D175" s="14"/>
      <c r="E175" s="14"/>
      <c r="F175" s="14"/>
      <c r="G175" s="15"/>
      <c r="H175" s="16" t="str">
        <f aca="false">IF(AND($A175="",$B175="",$C175=""),"",IF(AND(TRIM($E175)&lt;&gt;"",ISERROR(SEARCH("ATIV",$E175))),"FORA",IF(OR(ISNUMBER(SEARCH("MEI",$D175)),ISNUMBER(SEARCH("MEI",$F175))),"MEI",IF(AND(TRIM($F175)&lt;&gt;"",ISERROR(SEARCH("SIMPLES",$F175))),"FORA",IF(OR(COUNTIF(Tabelas!$A$2:$A$37,IFERROR(VALUE(LEFT(SUBSTITUTE(TRIM($C175),".",""),2)),0))&gt;0,LEFT(SUBSTITUTE(TRIM($C175),".",""),3)="493"),"A",IF(COUNTIF(Tabelas!$B$2:$B$9,IFERROR(VALUE(LEFT(SUBSTITUTE(TRIM($C175),".",""),2)),0))&gt;0,"B",IF(COUNTIF(Tabelas!$C$2:$C$9,IFERROR(VALUE(LEFT(SUBSTITUTE(TRIM($C175),".",""),2)),0))&gt;0,"D","C")))))))</f>
        <v/>
      </c>
      <c r="I175" s="17" t="str">
        <f aca="false">IF($H175="","",IFERROR(VLOOKUP($H175,Tabelas!$E$2:$F$7,2,FALSE()),""))</f>
        <v/>
      </c>
      <c r="J175" s="18" t="str">
        <f aca="false">IF($H175="","",IF(AND(ISNUMBER($G175),$G175&gt;=3420000,$G175&lt;=3780000),"PRIORIDADE",""))</f>
        <v/>
      </c>
    </row>
    <row r="176" customFormat="false" ht="15" hidden="false" customHeight="false" outlineLevel="0" collapsed="false">
      <c r="A176" s="14"/>
      <c r="B176" s="14"/>
      <c r="C176" s="14"/>
      <c r="D176" s="14"/>
      <c r="E176" s="14"/>
      <c r="F176" s="14"/>
      <c r="G176" s="15"/>
      <c r="H176" s="16" t="str">
        <f aca="false">IF(AND($A176="",$B176="",$C176=""),"",IF(AND(TRIM($E176)&lt;&gt;"",ISERROR(SEARCH("ATIV",$E176))),"FORA",IF(OR(ISNUMBER(SEARCH("MEI",$D176)),ISNUMBER(SEARCH("MEI",$F176))),"MEI",IF(AND(TRIM($F176)&lt;&gt;"",ISERROR(SEARCH("SIMPLES",$F176))),"FORA",IF(OR(COUNTIF(Tabelas!$A$2:$A$37,IFERROR(VALUE(LEFT(SUBSTITUTE(TRIM($C176),".",""),2)),0))&gt;0,LEFT(SUBSTITUTE(TRIM($C176),".",""),3)="493"),"A",IF(COUNTIF(Tabelas!$B$2:$B$9,IFERROR(VALUE(LEFT(SUBSTITUTE(TRIM($C176),".",""),2)),0))&gt;0,"B",IF(COUNTIF(Tabelas!$C$2:$C$9,IFERROR(VALUE(LEFT(SUBSTITUTE(TRIM($C176),".",""),2)),0))&gt;0,"D","C")))))))</f>
        <v/>
      </c>
      <c r="I176" s="17" t="str">
        <f aca="false">IF($H176="","",IFERROR(VLOOKUP($H176,Tabelas!$E$2:$F$7,2,FALSE()),""))</f>
        <v/>
      </c>
      <c r="J176" s="18" t="str">
        <f aca="false">IF($H176="","",IF(AND(ISNUMBER($G176),$G176&gt;=3420000,$G176&lt;=3780000),"PRIORIDADE",""))</f>
        <v/>
      </c>
    </row>
    <row r="177" customFormat="false" ht="15" hidden="false" customHeight="false" outlineLevel="0" collapsed="false">
      <c r="A177" s="14"/>
      <c r="B177" s="14"/>
      <c r="C177" s="14"/>
      <c r="D177" s="14"/>
      <c r="E177" s="14"/>
      <c r="F177" s="14"/>
      <c r="G177" s="15"/>
      <c r="H177" s="16" t="str">
        <f aca="false">IF(AND($A177="",$B177="",$C177=""),"",IF(AND(TRIM($E177)&lt;&gt;"",ISERROR(SEARCH("ATIV",$E177))),"FORA",IF(OR(ISNUMBER(SEARCH("MEI",$D177)),ISNUMBER(SEARCH("MEI",$F177))),"MEI",IF(AND(TRIM($F177)&lt;&gt;"",ISERROR(SEARCH("SIMPLES",$F177))),"FORA",IF(OR(COUNTIF(Tabelas!$A$2:$A$37,IFERROR(VALUE(LEFT(SUBSTITUTE(TRIM($C177),".",""),2)),0))&gt;0,LEFT(SUBSTITUTE(TRIM($C177),".",""),3)="493"),"A",IF(COUNTIF(Tabelas!$B$2:$B$9,IFERROR(VALUE(LEFT(SUBSTITUTE(TRIM($C177),".",""),2)),0))&gt;0,"B",IF(COUNTIF(Tabelas!$C$2:$C$9,IFERROR(VALUE(LEFT(SUBSTITUTE(TRIM($C177),".",""),2)),0))&gt;0,"D","C")))))))</f>
        <v/>
      </c>
      <c r="I177" s="17" t="str">
        <f aca="false">IF($H177="","",IFERROR(VLOOKUP($H177,Tabelas!$E$2:$F$7,2,FALSE()),""))</f>
        <v/>
      </c>
      <c r="J177" s="18" t="str">
        <f aca="false">IF($H177="","",IF(AND(ISNUMBER($G177),$G177&gt;=3420000,$G177&lt;=3780000),"PRIORIDADE",""))</f>
        <v/>
      </c>
    </row>
    <row r="178" customFormat="false" ht="15" hidden="false" customHeight="false" outlineLevel="0" collapsed="false">
      <c r="A178" s="14"/>
      <c r="B178" s="14"/>
      <c r="C178" s="14"/>
      <c r="D178" s="14"/>
      <c r="E178" s="14"/>
      <c r="F178" s="14"/>
      <c r="G178" s="15"/>
      <c r="H178" s="16" t="str">
        <f aca="false">IF(AND($A178="",$B178="",$C178=""),"",IF(AND(TRIM($E178)&lt;&gt;"",ISERROR(SEARCH("ATIV",$E178))),"FORA",IF(OR(ISNUMBER(SEARCH("MEI",$D178)),ISNUMBER(SEARCH("MEI",$F178))),"MEI",IF(AND(TRIM($F178)&lt;&gt;"",ISERROR(SEARCH("SIMPLES",$F178))),"FORA",IF(OR(COUNTIF(Tabelas!$A$2:$A$37,IFERROR(VALUE(LEFT(SUBSTITUTE(TRIM($C178),".",""),2)),0))&gt;0,LEFT(SUBSTITUTE(TRIM($C178),".",""),3)="493"),"A",IF(COUNTIF(Tabelas!$B$2:$B$9,IFERROR(VALUE(LEFT(SUBSTITUTE(TRIM($C178),".",""),2)),0))&gt;0,"B",IF(COUNTIF(Tabelas!$C$2:$C$9,IFERROR(VALUE(LEFT(SUBSTITUTE(TRIM($C178),".",""),2)),0))&gt;0,"D","C")))))))</f>
        <v/>
      </c>
      <c r="I178" s="17" t="str">
        <f aca="false">IF($H178="","",IFERROR(VLOOKUP($H178,Tabelas!$E$2:$F$7,2,FALSE()),""))</f>
        <v/>
      </c>
      <c r="J178" s="18" t="str">
        <f aca="false">IF($H178="","",IF(AND(ISNUMBER($G178),$G178&gt;=3420000,$G178&lt;=3780000),"PRIORIDADE",""))</f>
        <v/>
      </c>
    </row>
    <row r="179" customFormat="false" ht="15" hidden="false" customHeight="false" outlineLevel="0" collapsed="false">
      <c r="A179" s="14"/>
      <c r="B179" s="14"/>
      <c r="C179" s="14"/>
      <c r="D179" s="14"/>
      <c r="E179" s="14"/>
      <c r="F179" s="14"/>
      <c r="G179" s="15"/>
      <c r="H179" s="16" t="str">
        <f aca="false">IF(AND($A179="",$B179="",$C179=""),"",IF(AND(TRIM($E179)&lt;&gt;"",ISERROR(SEARCH("ATIV",$E179))),"FORA",IF(OR(ISNUMBER(SEARCH("MEI",$D179)),ISNUMBER(SEARCH("MEI",$F179))),"MEI",IF(AND(TRIM($F179)&lt;&gt;"",ISERROR(SEARCH("SIMPLES",$F179))),"FORA",IF(OR(COUNTIF(Tabelas!$A$2:$A$37,IFERROR(VALUE(LEFT(SUBSTITUTE(TRIM($C179),".",""),2)),0))&gt;0,LEFT(SUBSTITUTE(TRIM($C179),".",""),3)="493"),"A",IF(COUNTIF(Tabelas!$B$2:$B$9,IFERROR(VALUE(LEFT(SUBSTITUTE(TRIM($C179),".",""),2)),0))&gt;0,"B",IF(COUNTIF(Tabelas!$C$2:$C$9,IFERROR(VALUE(LEFT(SUBSTITUTE(TRIM($C179),".",""),2)),0))&gt;0,"D","C")))))))</f>
        <v/>
      </c>
      <c r="I179" s="17" t="str">
        <f aca="false">IF($H179="","",IFERROR(VLOOKUP($H179,Tabelas!$E$2:$F$7,2,FALSE()),""))</f>
        <v/>
      </c>
      <c r="J179" s="18" t="str">
        <f aca="false">IF($H179="","",IF(AND(ISNUMBER($G179),$G179&gt;=3420000,$G179&lt;=3780000),"PRIORIDADE",""))</f>
        <v/>
      </c>
    </row>
    <row r="180" customFormat="false" ht="15" hidden="false" customHeight="false" outlineLevel="0" collapsed="false">
      <c r="A180" s="14"/>
      <c r="B180" s="14"/>
      <c r="C180" s="14"/>
      <c r="D180" s="14"/>
      <c r="E180" s="14"/>
      <c r="F180" s="14"/>
      <c r="G180" s="15"/>
      <c r="H180" s="16" t="str">
        <f aca="false">IF(AND($A180="",$B180="",$C180=""),"",IF(AND(TRIM($E180)&lt;&gt;"",ISERROR(SEARCH("ATIV",$E180))),"FORA",IF(OR(ISNUMBER(SEARCH("MEI",$D180)),ISNUMBER(SEARCH("MEI",$F180))),"MEI",IF(AND(TRIM($F180)&lt;&gt;"",ISERROR(SEARCH("SIMPLES",$F180))),"FORA",IF(OR(COUNTIF(Tabelas!$A$2:$A$37,IFERROR(VALUE(LEFT(SUBSTITUTE(TRIM($C180),".",""),2)),0))&gt;0,LEFT(SUBSTITUTE(TRIM($C180),".",""),3)="493"),"A",IF(COUNTIF(Tabelas!$B$2:$B$9,IFERROR(VALUE(LEFT(SUBSTITUTE(TRIM($C180),".",""),2)),0))&gt;0,"B",IF(COUNTIF(Tabelas!$C$2:$C$9,IFERROR(VALUE(LEFT(SUBSTITUTE(TRIM($C180),".",""),2)),0))&gt;0,"D","C")))))))</f>
        <v/>
      </c>
      <c r="I180" s="17" t="str">
        <f aca="false">IF($H180="","",IFERROR(VLOOKUP($H180,Tabelas!$E$2:$F$7,2,FALSE()),""))</f>
        <v/>
      </c>
      <c r="J180" s="18" t="str">
        <f aca="false">IF($H180="","",IF(AND(ISNUMBER($G180),$G180&gt;=3420000,$G180&lt;=3780000),"PRIORIDADE",""))</f>
        <v/>
      </c>
    </row>
    <row r="181" customFormat="false" ht="15" hidden="false" customHeight="false" outlineLevel="0" collapsed="false">
      <c r="A181" s="14"/>
      <c r="B181" s="14"/>
      <c r="C181" s="14"/>
      <c r="D181" s="14"/>
      <c r="E181" s="14"/>
      <c r="F181" s="14"/>
      <c r="G181" s="15"/>
      <c r="H181" s="16" t="str">
        <f aca="false">IF(AND($A181="",$B181="",$C181=""),"",IF(AND(TRIM($E181)&lt;&gt;"",ISERROR(SEARCH("ATIV",$E181))),"FORA",IF(OR(ISNUMBER(SEARCH("MEI",$D181)),ISNUMBER(SEARCH("MEI",$F181))),"MEI",IF(AND(TRIM($F181)&lt;&gt;"",ISERROR(SEARCH("SIMPLES",$F181))),"FORA",IF(OR(COUNTIF(Tabelas!$A$2:$A$37,IFERROR(VALUE(LEFT(SUBSTITUTE(TRIM($C181),".",""),2)),0))&gt;0,LEFT(SUBSTITUTE(TRIM($C181),".",""),3)="493"),"A",IF(COUNTIF(Tabelas!$B$2:$B$9,IFERROR(VALUE(LEFT(SUBSTITUTE(TRIM($C181),".",""),2)),0))&gt;0,"B",IF(COUNTIF(Tabelas!$C$2:$C$9,IFERROR(VALUE(LEFT(SUBSTITUTE(TRIM($C181),".",""),2)),0))&gt;0,"D","C")))))))</f>
        <v/>
      </c>
      <c r="I181" s="17" t="str">
        <f aca="false">IF($H181="","",IFERROR(VLOOKUP($H181,Tabelas!$E$2:$F$7,2,FALSE()),""))</f>
        <v/>
      </c>
      <c r="J181" s="18" t="str">
        <f aca="false">IF($H181="","",IF(AND(ISNUMBER($G181),$G181&gt;=3420000,$G181&lt;=3780000),"PRIORIDADE",""))</f>
        <v/>
      </c>
    </row>
    <row r="182" customFormat="false" ht="15" hidden="false" customHeight="false" outlineLevel="0" collapsed="false">
      <c r="A182" s="14"/>
      <c r="B182" s="14"/>
      <c r="C182" s="14"/>
      <c r="D182" s="14"/>
      <c r="E182" s="14"/>
      <c r="F182" s="14"/>
      <c r="G182" s="15"/>
      <c r="H182" s="16" t="str">
        <f aca="false">IF(AND($A182="",$B182="",$C182=""),"",IF(AND(TRIM($E182)&lt;&gt;"",ISERROR(SEARCH("ATIV",$E182))),"FORA",IF(OR(ISNUMBER(SEARCH("MEI",$D182)),ISNUMBER(SEARCH("MEI",$F182))),"MEI",IF(AND(TRIM($F182)&lt;&gt;"",ISERROR(SEARCH("SIMPLES",$F182))),"FORA",IF(OR(COUNTIF(Tabelas!$A$2:$A$37,IFERROR(VALUE(LEFT(SUBSTITUTE(TRIM($C182),".",""),2)),0))&gt;0,LEFT(SUBSTITUTE(TRIM($C182),".",""),3)="493"),"A",IF(COUNTIF(Tabelas!$B$2:$B$9,IFERROR(VALUE(LEFT(SUBSTITUTE(TRIM($C182),".",""),2)),0))&gt;0,"B",IF(COUNTIF(Tabelas!$C$2:$C$9,IFERROR(VALUE(LEFT(SUBSTITUTE(TRIM($C182),".",""),2)),0))&gt;0,"D","C")))))))</f>
        <v/>
      </c>
      <c r="I182" s="17" t="str">
        <f aca="false">IF($H182="","",IFERROR(VLOOKUP($H182,Tabelas!$E$2:$F$7,2,FALSE()),""))</f>
        <v/>
      </c>
      <c r="J182" s="18" t="str">
        <f aca="false">IF($H182="","",IF(AND(ISNUMBER($G182),$G182&gt;=3420000,$G182&lt;=3780000),"PRIORIDADE",""))</f>
        <v/>
      </c>
    </row>
    <row r="183" customFormat="false" ht="15" hidden="false" customHeight="false" outlineLevel="0" collapsed="false">
      <c r="A183" s="14"/>
      <c r="B183" s="14"/>
      <c r="C183" s="14"/>
      <c r="D183" s="14"/>
      <c r="E183" s="14"/>
      <c r="F183" s="14"/>
      <c r="G183" s="15"/>
      <c r="H183" s="16" t="str">
        <f aca="false">IF(AND($A183="",$B183="",$C183=""),"",IF(AND(TRIM($E183)&lt;&gt;"",ISERROR(SEARCH("ATIV",$E183))),"FORA",IF(OR(ISNUMBER(SEARCH("MEI",$D183)),ISNUMBER(SEARCH("MEI",$F183))),"MEI",IF(AND(TRIM($F183)&lt;&gt;"",ISERROR(SEARCH("SIMPLES",$F183))),"FORA",IF(OR(COUNTIF(Tabelas!$A$2:$A$37,IFERROR(VALUE(LEFT(SUBSTITUTE(TRIM($C183),".",""),2)),0))&gt;0,LEFT(SUBSTITUTE(TRIM($C183),".",""),3)="493"),"A",IF(COUNTIF(Tabelas!$B$2:$B$9,IFERROR(VALUE(LEFT(SUBSTITUTE(TRIM($C183),".",""),2)),0))&gt;0,"B",IF(COUNTIF(Tabelas!$C$2:$C$9,IFERROR(VALUE(LEFT(SUBSTITUTE(TRIM($C183),".",""),2)),0))&gt;0,"D","C")))))))</f>
        <v/>
      </c>
      <c r="I183" s="17" t="str">
        <f aca="false">IF($H183="","",IFERROR(VLOOKUP($H183,Tabelas!$E$2:$F$7,2,FALSE()),""))</f>
        <v/>
      </c>
      <c r="J183" s="18" t="str">
        <f aca="false">IF($H183="","",IF(AND(ISNUMBER($G183),$G183&gt;=3420000,$G183&lt;=3780000),"PRIORIDADE",""))</f>
        <v/>
      </c>
    </row>
    <row r="184" customFormat="false" ht="15" hidden="false" customHeight="false" outlineLevel="0" collapsed="false">
      <c r="A184" s="14"/>
      <c r="B184" s="14"/>
      <c r="C184" s="14"/>
      <c r="D184" s="14"/>
      <c r="E184" s="14"/>
      <c r="F184" s="14"/>
      <c r="G184" s="15"/>
      <c r="H184" s="16" t="str">
        <f aca="false">IF(AND($A184="",$B184="",$C184=""),"",IF(AND(TRIM($E184)&lt;&gt;"",ISERROR(SEARCH("ATIV",$E184))),"FORA",IF(OR(ISNUMBER(SEARCH("MEI",$D184)),ISNUMBER(SEARCH("MEI",$F184))),"MEI",IF(AND(TRIM($F184)&lt;&gt;"",ISERROR(SEARCH("SIMPLES",$F184))),"FORA",IF(OR(COUNTIF(Tabelas!$A$2:$A$37,IFERROR(VALUE(LEFT(SUBSTITUTE(TRIM($C184),".",""),2)),0))&gt;0,LEFT(SUBSTITUTE(TRIM($C184),".",""),3)="493"),"A",IF(COUNTIF(Tabelas!$B$2:$B$9,IFERROR(VALUE(LEFT(SUBSTITUTE(TRIM($C184),".",""),2)),0))&gt;0,"B",IF(COUNTIF(Tabelas!$C$2:$C$9,IFERROR(VALUE(LEFT(SUBSTITUTE(TRIM($C184),".",""),2)),0))&gt;0,"D","C")))))))</f>
        <v/>
      </c>
      <c r="I184" s="17" t="str">
        <f aca="false">IF($H184="","",IFERROR(VLOOKUP($H184,Tabelas!$E$2:$F$7,2,FALSE()),""))</f>
        <v/>
      </c>
      <c r="J184" s="18" t="str">
        <f aca="false">IF($H184="","",IF(AND(ISNUMBER($G184),$G184&gt;=3420000,$G184&lt;=3780000),"PRIORIDADE",""))</f>
        <v/>
      </c>
    </row>
    <row r="185" customFormat="false" ht="15" hidden="false" customHeight="false" outlineLevel="0" collapsed="false">
      <c r="A185" s="14"/>
      <c r="B185" s="14"/>
      <c r="C185" s="14"/>
      <c r="D185" s="14"/>
      <c r="E185" s="14"/>
      <c r="F185" s="14"/>
      <c r="G185" s="15"/>
      <c r="H185" s="16" t="str">
        <f aca="false">IF(AND($A185="",$B185="",$C185=""),"",IF(AND(TRIM($E185)&lt;&gt;"",ISERROR(SEARCH("ATIV",$E185))),"FORA",IF(OR(ISNUMBER(SEARCH("MEI",$D185)),ISNUMBER(SEARCH("MEI",$F185))),"MEI",IF(AND(TRIM($F185)&lt;&gt;"",ISERROR(SEARCH("SIMPLES",$F185))),"FORA",IF(OR(COUNTIF(Tabelas!$A$2:$A$37,IFERROR(VALUE(LEFT(SUBSTITUTE(TRIM($C185),".",""),2)),0))&gt;0,LEFT(SUBSTITUTE(TRIM($C185),".",""),3)="493"),"A",IF(COUNTIF(Tabelas!$B$2:$B$9,IFERROR(VALUE(LEFT(SUBSTITUTE(TRIM($C185),".",""),2)),0))&gt;0,"B",IF(COUNTIF(Tabelas!$C$2:$C$9,IFERROR(VALUE(LEFT(SUBSTITUTE(TRIM($C185),".",""),2)),0))&gt;0,"D","C")))))))</f>
        <v/>
      </c>
      <c r="I185" s="17" t="str">
        <f aca="false">IF($H185="","",IFERROR(VLOOKUP($H185,Tabelas!$E$2:$F$7,2,FALSE()),""))</f>
        <v/>
      </c>
      <c r="J185" s="18" t="str">
        <f aca="false">IF($H185="","",IF(AND(ISNUMBER($G185),$G185&gt;=3420000,$G185&lt;=3780000),"PRIORIDADE",""))</f>
        <v/>
      </c>
    </row>
    <row r="186" customFormat="false" ht="15" hidden="false" customHeight="false" outlineLevel="0" collapsed="false">
      <c r="A186" s="14"/>
      <c r="B186" s="14"/>
      <c r="C186" s="14"/>
      <c r="D186" s="14"/>
      <c r="E186" s="14"/>
      <c r="F186" s="14"/>
      <c r="G186" s="15"/>
      <c r="H186" s="16" t="str">
        <f aca="false">IF(AND($A186="",$B186="",$C186=""),"",IF(AND(TRIM($E186)&lt;&gt;"",ISERROR(SEARCH("ATIV",$E186))),"FORA",IF(OR(ISNUMBER(SEARCH("MEI",$D186)),ISNUMBER(SEARCH("MEI",$F186))),"MEI",IF(AND(TRIM($F186)&lt;&gt;"",ISERROR(SEARCH("SIMPLES",$F186))),"FORA",IF(OR(COUNTIF(Tabelas!$A$2:$A$37,IFERROR(VALUE(LEFT(SUBSTITUTE(TRIM($C186),".",""),2)),0))&gt;0,LEFT(SUBSTITUTE(TRIM($C186),".",""),3)="493"),"A",IF(COUNTIF(Tabelas!$B$2:$B$9,IFERROR(VALUE(LEFT(SUBSTITUTE(TRIM($C186),".",""),2)),0))&gt;0,"B",IF(COUNTIF(Tabelas!$C$2:$C$9,IFERROR(VALUE(LEFT(SUBSTITUTE(TRIM($C186),".",""),2)),0))&gt;0,"D","C")))))))</f>
        <v/>
      </c>
      <c r="I186" s="17" t="str">
        <f aca="false">IF($H186="","",IFERROR(VLOOKUP($H186,Tabelas!$E$2:$F$7,2,FALSE()),""))</f>
        <v/>
      </c>
      <c r="J186" s="18" t="str">
        <f aca="false">IF($H186="","",IF(AND(ISNUMBER($G186),$G186&gt;=3420000,$G186&lt;=3780000),"PRIORIDADE",""))</f>
        <v/>
      </c>
    </row>
    <row r="187" customFormat="false" ht="15" hidden="false" customHeight="false" outlineLevel="0" collapsed="false">
      <c r="A187" s="14"/>
      <c r="B187" s="14"/>
      <c r="C187" s="14"/>
      <c r="D187" s="14"/>
      <c r="E187" s="14"/>
      <c r="F187" s="14"/>
      <c r="G187" s="15"/>
      <c r="H187" s="16" t="str">
        <f aca="false">IF(AND($A187="",$B187="",$C187=""),"",IF(AND(TRIM($E187)&lt;&gt;"",ISERROR(SEARCH("ATIV",$E187))),"FORA",IF(OR(ISNUMBER(SEARCH("MEI",$D187)),ISNUMBER(SEARCH("MEI",$F187))),"MEI",IF(AND(TRIM($F187)&lt;&gt;"",ISERROR(SEARCH("SIMPLES",$F187))),"FORA",IF(OR(COUNTIF(Tabelas!$A$2:$A$37,IFERROR(VALUE(LEFT(SUBSTITUTE(TRIM($C187),".",""),2)),0))&gt;0,LEFT(SUBSTITUTE(TRIM($C187),".",""),3)="493"),"A",IF(COUNTIF(Tabelas!$B$2:$B$9,IFERROR(VALUE(LEFT(SUBSTITUTE(TRIM($C187),".",""),2)),0))&gt;0,"B",IF(COUNTIF(Tabelas!$C$2:$C$9,IFERROR(VALUE(LEFT(SUBSTITUTE(TRIM($C187),".",""),2)),0))&gt;0,"D","C")))))))</f>
        <v/>
      </c>
      <c r="I187" s="17" t="str">
        <f aca="false">IF($H187="","",IFERROR(VLOOKUP($H187,Tabelas!$E$2:$F$7,2,FALSE()),""))</f>
        <v/>
      </c>
      <c r="J187" s="18" t="str">
        <f aca="false">IF($H187="","",IF(AND(ISNUMBER($G187),$G187&gt;=3420000,$G187&lt;=3780000),"PRIORIDADE",""))</f>
        <v/>
      </c>
    </row>
    <row r="188" customFormat="false" ht="15" hidden="false" customHeight="false" outlineLevel="0" collapsed="false">
      <c r="A188" s="14"/>
      <c r="B188" s="14"/>
      <c r="C188" s="14"/>
      <c r="D188" s="14"/>
      <c r="E188" s="14"/>
      <c r="F188" s="14"/>
      <c r="G188" s="15"/>
      <c r="H188" s="16" t="str">
        <f aca="false">IF(AND($A188="",$B188="",$C188=""),"",IF(AND(TRIM($E188)&lt;&gt;"",ISERROR(SEARCH("ATIV",$E188))),"FORA",IF(OR(ISNUMBER(SEARCH("MEI",$D188)),ISNUMBER(SEARCH("MEI",$F188))),"MEI",IF(AND(TRIM($F188)&lt;&gt;"",ISERROR(SEARCH("SIMPLES",$F188))),"FORA",IF(OR(COUNTIF(Tabelas!$A$2:$A$37,IFERROR(VALUE(LEFT(SUBSTITUTE(TRIM($C188),".",""),2)),0))&gt;0,LEFT(SUBSTITUTE(TRIM($C188),".",""),3)="493"),"A",IF(COUNTIF(Tabelas!$B$2:$B$9,IFERROR(VALUE(LEFT(SUBSTITUTE(TRIM($C188),".",""),2)),0))&gt;0,"B",IF(COUNTIF(Tabelas!$C$2:$C$9,IFERROR(VALUE(LEFT(SUBSTITUTE(TRIM($C188),".",""),2)),0))&gt;0,"D","C")))))))</f>
        <v/>
      </c>
      <c r="I188" s="17" t="str">
        <f aca="false">IF($H188="","",IFERROR(VLOOKUP($H188,Tabelas!$E$2:$F$7,2,FALSE()),""))</f>
        <v/>
      </c>
      <c r="J188" s="18" t="str">
        <f aca="false">IF($H188="","",IF(AND(ISNUMBER($G188),$G188&gt;=3420000,$G188&lt;=3780000),"PRIORIDADE",""))</f>
        <v/>
      </c>
    </row>
    <row r="189" customFormat="false" ht="15" hidden="false" customHeight="false" outlineLevel="0" collapsed="false">
      <c r="A189" s="14"/>
      <c r="B189" s="14"/>
      <c r="C189" s="14"/>
      <c r="D189" s="14"/>
      <c r="E189" s="14"/>
      <c r="F189" s="14"/>
      <c r="G189" s="15"/>
      <c r="H189" s="16" t="str">
        <f aca="false">IF(AND($A189="",$B189="",$C189=""),"",IF(AND(TRIM($E189)&lt;&gt;"",ISERROR(SEARCH("ATIV",$E189))),"FORA",IF(OR(ISNUMBER(SEARCH("MEI",$D189)),ISNUMBER(SEARCH("MEI",$F189))),"MEI",IF(AND(TRIM($F189)&lt;&gt;"",ISERROR(SEARCH("SIMPLES",$F189))),"FORA",IF(OR(COUNTIF(Tabelas!$A$2:$A$37,IFERROR(VALUE(LEFT(SUBSTITUTE(TRIM($C189),".",""),2)),0))&gt;0,LEFT(SUBSTITUTE(TRIM($C189),".",""),3)="493"),"A",IF(COUNTIF(Tabelas!$B$2:$B$9,IFERROR(VALUE(LEFT(SUBSTITUTE(TRIM($C189),".",""),2)),0))&gt;0,"B",IF(COUNTIF(Tabelas!$C$2:$C$9,IFERROR(VALUE(LEFT(SUBSTITUTE(TRIM($C189),".",""),2)),0))&gt;0,"D","C")))))))</f>
        <v/>
      </c>
      <c r="I189" s="17" t="str">
        <f aca="false">IF($H189="","",IFERROR(VLOOKUP($H189,Tabelas!$E$2:$F$7,2,FALSE()),""))</f>
        <v/>
      </c>
      <c r="J189" s="18" t="str">
        <f aca="false">IF($H189="","",IF(AND(ISNUMBER($G189),$G189&gt;=3420000,$G189&lt;=3780000),"PRIORIDADE",""))</f>
        <v/>
      </c>
    </row>
    <row r="190" customFormat="false" ht="15" hidden="false" customHeight="false" outlineLevel="0" collapsed="false">
      <c r="A190" s="14"/>
      <c r="B190" s="14"/>
      <c r="C190" s="14"/>
      <c r="D190" s="14"/>
      <c r="E190" s="14"/>
      <c r="F190" s="14"/>
      <c r="G190" s="15"/>
      <c r="H190" s="16" t="str">
        <f aca="false">IF(AND($A190="",$B190="",$C190=""),"",IF(AND(TRIM($E190)&lt;&gt;"",ISERROR(SEARCH("ATIV",$E190))),"FORA",IF(OR(ISNUMBER(SEARCH("MEI",$D190)),ISNUMBER(SEARCH("MEI",$F190))),"MEI",IF(AND(TRIM($F190)&lt;&gt;"",ISERROR(SEARCH("SIMPLES",$F190))),"FORA",IF(OR(COUNTIF(Tabelas!$A$2:$A$37,IFERROR(VALUE(LEFT(SUBSTITUTE(TRIM($C190),".",""),2)),0))&gt;0,LEFT(SUBSTITUTE(TRIM($C190),".",""),3)="493"),"A",IF(COUNTIF(Tabelas!$B$2:$B$9,IFERROR(VALUE(LEFT(SUBSTITUTE(TRIM($C190),".",""),2)),0))&gt;0,"B",IF(COUNTIF(Tabelas!$C$2:$C$9,IFERROR(VALUE(LEFT(SUBSTITUTE(TRIM($C190),".",""),2)),0))&gt;0,"D","C")))))))</f>
        <v/>
      </c>
      <c r="I190" s="17" t="str">
        <f aca="false">IF($H190="","",IFERROR(VLOOKUP($H190,Tabelas!$E$2:$F$7,2,FALSE()),""))</f>
        <v/>
      </c>
      <c r="J190" s="18" t="str">
        <f aca="false">IF($H190="","",IF(AND(ISNUMBER($G190),$G190&gt;=3420000,$G190&lt;=3780000),"PRIORIDADE",""))</f>
        <v/>
      </c>
    </row>
    <row r="191" customFormat="false" ht="15" hidden="false" customHeight="false" outlineLevel="0" collapsed="false">
      <c r="A191" s="14"/>
      <c r="B191" s="14"/>
      <c r="C191" s="14"/>
      <c r="D191" s="14"/>
      <c r="E191" s="14"/>
      <c r="F191" s="14"/>
      <c r="G191" s="15"/>
      <c r="H191" s="16" t="str">
        <f aca="false">IF(AND($A191="",$B191="",$C191=""),"",IF(AND(TRIM($E191)&lt;&gt;"",ISERROR(SEARCH("ATIV",$E191))),"FORA",IF(OR(ISNUMBER(SEARCH("MEI",$D191)),ISNUMBER(SEARCH("MEI",$F191))),"MEI",IF(AND(TRIM($F191)&lt;&gt;"",ISERROR(SEARCH("SIMPLES",$F191))),"FORA",IF(OR(COUNTIF(Tabelas!$A$2:$A$37,IFERROR(VALUE(LEFT(SUBSTITUTE(TRIM($C191),".",""),2)),0))&gt;0,LEFT(SUBSTITUTE(TRIM($C191),".",""),3)="493"),"A",IF(COUNTIF(Tabelas!$B$2:$B$9,IFERROR(VALUE(LEFT(SUBSTITUTE(TRIM($C191),".",""),2)),0))&gt;0,"B",IF(COUNTIF(Tabelas!$C$2:$C$9,IFERROR(VALUE(LEFT(SUBSTITUTE(TRIM($C191),".",""),2)),0))&gt;0,"D","C")))))))</f>
        <v/>
      </c>
      <c r="I191" s="17" t="str">
        <f aca="false">IF($H191="","",IFERROR(VLOOKUP($H191,Tabelas!$E$2:$F$7,2,FALSE()),""))</f>
        <v/>
      </c>
      <c r="J191" s="18" t="str">
        <f aca="false">IF($H191="","",IF(AND(ISNUMBER($G191),$G191&gt;=3420000,$G191&lt;=3780000),"PRIORIDADE",""))</f>
        <v/>
      </c>
    </row>
    <row r="192" customFormat="false" ht="15" hidden="false" customHeight="false" outlineLevel="0" collapsed="false">
      <c r="A192" s="14"/>
      <c r="B192" s="14"/>
      <c r="C192" s="14"/>
      <c r="D192" s="14"/>
      <c r="E192" s="14"/>
      <c r="F192" s="14"/>
      <c r="G192" s="15"/>
      <c r="H192" s="16" t="str">
        <f aca="false">IF(AND($A192="",$B192="",$C192=""),"",IF(AND(TRIM($E192)&lt;&gt;"",ISERROR(SEARCH("ATIV",$E192))),"FORA",IF(OR(ISNUMBER(SEARCH("MEI",$D192)),ISNUMBER(SEARCH("MEI",$F192))),"MEI",IF(AND(TRIM($F192)&lt;&gt;"",ISERROR(SEARCH("SIMPLES",$F192))),"FORA",IF(OR(COUNTIF(Tabelas!$A$2:$A$37,IFERROR(VALUE(LEFT(SUBSTITUTE(TRIM($C192),".",""),2)),0))&gt;0,LEFT(SUBSTITUTE(TRIM($C192),".",""),3)="493"),"A",IF(COUNTIF(Tabelas!$B$2:$B$9,IFERROR(VALUE(LEFT(SUBSTITUTE(TRIM($C192),".",""),2)),0))&gt;0,"B",IF(COUNTIF(Tabelas!$C$2:$C$9,IFERROR(VALUE(LEFT(SUBSTITUTE(TRIM($C192),".",""),2)),0))&gt;0,"D","C")))))))</f>
        <v/>
      </c>
      <c r="I192" s="17" t="str">
        <f aca="false">IF($H192="","",IFERROR(VLOOKUP($H192,Tabelas!$E$2:$F$7,2,FALSE()),""))</f>
        <v/>
      </c>
      <c r="J192" s="18" t="str">
        <f aca="false">IF($H192="","",IF(AND(ISNUMBER($G192),$G192&gt;=3420000,$G192&lt;=3780000),"PRIORIDADE",""))</f>
        <v/>
      </c>
    </row>
    <row r="193" customFormat="false" ht="15" hidden="false" customHeight="false" outlineLevel="0" collapsed="false">
      <c r="A193" s="14"/>
      <c r="B193" s="14"/>
      <c r="C193" s="14"/>
      <c r="D193" s="14"/>
      <c r="E193" s="14"/>
      <c r="F193" s="14"/>
      <c r="G193" s="15"/>
      <c r="H193" s="16" t="str">
        <f aca="false">IF(AND($A193="",$B193="",$C193=""),"",IF(AND(TRIM($E193)&lt;&gt;"",ISERROR(SEARCH("ATIV",$E193))),"FORA",IF(OR(ISNUMBER(SEARCH("MEI",$D193)),ISNUMBER(SEARCH("MEI",$F193))),"MEI",IF(AND(TRIM($F193)&lt;&gt;"",ISERROR(SEARCH("SIMPLES",$F193))),"FORA",IF(OR(COUNTIF(Tabelas!$A$2:$A$37,IFERROR(VALUE(LEFT(SUBSTITUTE(TRIM($C193),".",""),2)),0))&gt;0,LEFT(SUBSTITUTE(TRIM($C193),".",""),3)="493"),"A",IF(COUNTIF(Tabelas!$B$2:$B$9,IFERROR(VALUE(LEFT(SUBSTITUTE(TRIM($C193),".",""),2)),0))&gt;0,"B",IF(COUNTIF(Tabelas!$C$2:$C$9,IFERROR(VALUE(LEFT(SUBSTITUTE(TRIM($C193),".",""),2)),0))&gt;0,"D","C")))))))</f>
        <v/>
      </c>
      <c r="I193" s="17" t="str">
        <f aca="false">IF($H193="","",IFERROR(VLOOKUP($H193,Tabelas!$E$2:$F$7,2,FALSE()),""))</f>
        <v/>
      </c>
      <c r="J193" s="18" t="str">
        <f aca="false">IF($H193="","",IF(AND(ISNUMBER($G193),$G193&gt;=3420000,$G193&lt;=3780000),"PRIORIDADE",""))</f>
        <v/>
      </c>
    </row>
    <row r="194" customFormat="false" ht="15" hidden="false" customHeight="false" outlineLevel="0" collapsed="false">
      <c r="A194" s="14"/>
      <c r="B194" s="14"/>
      <c r="C194" s="14"/>
      <c r="D194" s="14"/>
      <c r="E194" s="14"/>
      <c r="F194" s="14"/>
      <c r="G194" s="15"/>
      <c r="H194" s="16" t="str">
        <f aca="false">IF(AND($A194="",$B194="",$C194=""),"",IF(AND(TRIM($E194)&lt;&gt;"",ISERROR(SEARCH("ATIV",$E194))),"FORA",IF(OR(ISNUMBER(SEARCH("MEI",$D194)),ISNUMBER(SEARCH("MEI",$F194))),"MEI",IF(AND(TRIM($F194)&lt;&gt;"",ISERROR(SEARCH("SIMPLES",$F194))),"FORA",IF(OR(COUNTIF(Tabelas!$A$2:$A$37,IFERROR(VALUE(LEFT(SUBSTITUTE(TRIM($C194),".",""),2)),0))&gt;0,LEFT(SUBSTITUTE(TRIM($C194),".",""),3)="493"),"A",IF(COUNTIF(Tabelas!$B$2:$B$9,IFERROR(VALUE(LEFT(SUBSTITUTE(TRIM($C194),".",""),2)),0))&gt;0,"B",IF(COUNTIF(Tabelas!$C$2:$C$9,IFERROR(VALUE(LEFT(SUBSTITUTE(TRIM($C194),".",""),2)),0))&gt;0,"D","C")))))))</f>
        <v/>
      </c>
      <c r="I194" s="17" t="str">
        <f aca="false">IF($H194="","",IFERROR(VLOOKUP($H194,Tabelas!$E$2:$F$7,2,FALSE()),""))</f>
        <v/>
      </c>
      <c r="J194" s="18" t="str">
        <f aca="false">IF($H194="","",IF(AND(ISNUMBER($G194),$G194&gt;=3420000,$G194&lt;=3780000),"PRIORIDADE",""))</f>
        <v/>
      </c>
    </row>
    <row r="195" customFormat="false" ht="15" hidden="false" customHeight="false" outlineLevel="0" collapsed="false">
      <c r="A195" s="14"/>
      <c r="B195" s="14"/>
      <c r="C195" s="14"/>
      <c r="D195" s="14"/>
      <c r="E195" s="14"/>
      <c r="F195" s="14"/>
      <c r="G195" s="15"/>
      <c r="H195" s="16" t="str">
        <f aca="false">IF(AND($A195="",$B195="",$C195=""),"",IF(AND(TRIM($E195)&lt;&gt;"",ISERROR(SEARCH("ATIV",$E195))),"FORA",IF(OR(ISNUMBER(SEARCH("MEI",$D195)),ISNUMBER(SEARCH("MEI",$F195))),"MEI",IF(AND(TRIM($F195)&lt;&gt;"",ISERROR(SEARCH("SIMPLES",$F195))),"FORA",IF(OR(COUNTIF(Tabelas!$A$2:$A$37,IFERROR(VALUE(LEFT(SUBSTITUTE(TRIM($C195),".",""),2)),0))&gt;0,LEFT(SUBSTITUTE(TRIM($C195),".",""),3)="493"),"A",IF(COUNTIF(Tabelas!$B$2:$B$9,IFERROR(VALUE(LEFT(SUBSTITUTE(TRIM($C195),".",""),2)),0))&gt;0,"B",IF(COUNTIF(Tabelas!$C$2:$C$9,IFERROR(VALUE(LEFT(SUBSTITUTE(TRIM($C195),".",""),2)),0))&gt;0,"D","C")))))))</f>
        <v/>
      </c>
      <c r="I195" s="17" t="str">
        <f aca="false">IF($H195="","",IFERROR(VLOOKUP($H195,Tabelas!$E$2:$F$7,2,FALSE()),""))</f>
        <v/>
      </c>
      <c r="J195" s="18" t="str">
        <f aca="false">IF($H195="","",IF(AND(ISNUMBER($G195),$G195&gt;=3420000,$G195&lt;=3780000),"PRIORIDADE",""))</f>
        <v/>
      </c>
    </row>
    <row r="196" customFormat="false" ht="15" hidden="false" customHeight="false" outlineLevel="0" collapsed="false">
      <c r="A196" s="14"/>
      <c r="B196" s="14"/>
      <c r="C196" s="14"/>
      <c r="D196" s="14"/>
      <c r="E196" s="14"/>
      <c r="F196" s="14"/>
      <c r="G196" s="15"/>
      <c r="H196" s="16" t="str">
        <f aca="false">IF(AND($A196="",$B196="",$C196=""),"",IF(AND(TRIM($E196)&lt;&gt;"",ISERROR(SEARCH("ATIV",$E196))),"FORA",IF(OR(ISNUMBER(SEARCH("MEI",$D196)),ISNUMBER(SEARCH("MEI",$F196))),"MEI",IF(AND(TRIM($F196)&lt;&gt;"",ISERROR(SEARCH("SIMPLES",$F196))),"FORA",IF(OR(COUNTIF(Tabelas!$A$2:$A$37,IFERROR(VALUE(LEFT(SUBSTITUTE(TRIM($C196),".",""),2)),0))&gt;0,LEFT(SUBSTITUTE(TRIM($C196),".",""),3)="493"),"A",IF(COUNTIF(Tabelas!$B$2:$B$9,IFERROR(VALUE(LEFT(SUBSTITUTE(TRIM($C196),".",""),2)),0))&gt;0,"B",IF(COUNTIF(Tabelas!$C$2:$C$9,IFERROR(VALUE(LEFT(SUBSTITUTE(TRIM($C196),".",""),2)),0))&gt;0,"D","C")))))))</f>
        <v/>
      </c>
      <c r="I196" s="17" t="str">
        <f aca="false">IF($H196="","",IFERROR(VLOOKUP($H196,Tabelas!$E$2:$F$7,2,FALSE()),""))</f>
        <v/>
      </c>
      <c r="J196" s="18" t="str">
        <f aca="false">IF($H196="","",IF(AND(ISNUMBER($G196),$G196&gt;=3420000,$G196&lt;=3780000),"PRIORIDADE",""))</f>
        <v/>
      </c>
    </row>
    <row r="197" customFormat="false" ht="15" hidden="false" customHeight="false" outlineLevel="0" collapsed="false">
      <c r="A197" s="14"/>
      <c r="B197" s="14"/>
      <c r="C197" s="14"/>
      <c r="D197" s="14"/>
      <c r="E197" s="14"/>
      <c r="F197" s="14"/>
      <c r="G197" s="15"/>
      <c r="H197" s="16" t="str">
        <f aca="false">IF(AND($A197="",$B197="",$C197=""),"",IF(AND(TRIM($E197)&lt;&gt;"",ISERROR(SEARCH("ATIV",$E197))),"FORA",IF(OR(ISNUMBER(SEARCH("MEI",$D197)),ISNUMBER(SEARCH("MEI",$F197))),"MEI",IF(AND(TRIM($F197)&lt;&gt;"",ISERROR(SEARCH("SIMPLES",$F197))),"FORA",IF(OR(COUNTIF(Tabelas!$A$2:$A$37,IFERROR(VALUE(LEFT(SUBSTITUTE(TRIM($C197),".",""),2)),0))&gt;0,LEFT(SUBSTITUTE(TRIM($C197),".",""),3)="493"),"A",IF(COUNTIF(Tabelas!$B$2:$B$9,IFERROR(VALUE(LEFT(SUBSTITUTE(TRIM($C197),".",""),2)),0))&gt;0,"B",IF(COUNTIF(Tabelas!$C$2:$C$9,IFERROR(VALUE(LEFT(SUBSTITUTE(TRIM($C197),".",""),2)),0))&gt;0,"D","C")))))))</f>
        <v/>
      </c>
      <c r="I197" s="17" t="str">
        <f aca="false">IF($H197="","",IFERROR(VLOOKUP($H197,Tabelas!$E$2:$F$7,2,FALSE()),""))</f>
        <v/>
      </c>
      <c r="J197" s="18" t="str">
        <f aca="false">IF($H197="","",IF(AND(ISNUMBER($G197),$G197&gt;=3420000,$G197&lt;=3780000),"PRIORIDADE",""))</f>
        <v/>
      </c>
    </row>
    <row r="198" customFormat="false" ht="15" hidden="false" customHeight="false" outlineLevel="0" collapsed="false">
      <c r="A198" s="14"/>
      <c r="B198" s="14"/>
      <c r="C198" s="14"/>
      <c r="D198" s="14"/>
      <c r="E198" s="14"/>
      <c r="F198" s="14"/>
      <c r="G198" s="15"/>
      <c r="H198" s="16" t="str">
        <f aca="false">IF(AND($A198="",$B198="",$C198=""),"",IF(AND(TRIM($E198)&lt;&gt;"",ISERROR(SEARCH("ATIV",$E198))),"FORA",IF(OR(ISNUMBER(SEARCH("MEI",$D198)),ISNUMBER(SEARCH("MEI",$F198))),"MEI",IF(AND(TRIM($F198)&lt;&gt;"",ISERROR(SEARCH("SIMPLES",$F198))),"FORA",IF(OR(COUNTIF(Tabelas!$A$2:$A$37,IFERROR(VALUE(LEFT(SUBSTITUTE(TRIM($C198),".",""),2)),0))&gt;0,LEFT(SUBSTITUTE(TRIM($C198),".",""),3)="493"),"A",IF(COUNTIF(Tabelas!$B$2:$B$9,IFERROR(VALUE(LEFT(SUBSTITUTE(TRIM($C198),".",""),2)),0))&gt;0,"B",IF(COUNTIF(Tabelas!$C$2:$C$9,IFERROR(VALUE(LEFT(SUBSTITUTE(TRIM($C198),".",""),2)),0))&gt;0,"D","C")))))))</f>
        <v/>
      </c>
      <c r="I198" s="17" t="str">
        <f aca="false">IF($H198="","",IFERROR(VLOOKUP($H198,Tabelas!$E$2:$F$7,2,FALSE()),""))</f>
        <v/>
      </c>
      <c r="J198" s="18" t="str">
        <f aca="false">IF($H198="","",IF(AND(ISNUMBER($G198),$G198&gt;=3420000,$G198&lt;=3780000),"PRIORIDADE",""))</f>
        <v/>
      </c>
    </row>
    <row r="199" customFormat="false" ht="15" hidden="false" customHeight="false" outlineLevel="0" collapsed="false">
      <c r="A199" s="14"/>
      <c r="B199" s="14"/>
      <c r="C199" s="14"/>
      <c r="D199" s="14"/>
      <c r="E199" s="14"/>
      <c r="F199" s="14"/>
      <c r="G199" s="15"/>
      <c r="H199" s="16" t="str">
        <f aca="false">IF(AND($A199="",$B199="",$C199=""),"",IF(AND(TRIM($E199)&lt;&gt;"",ISERROR(SEARCH("ATIV",$E199))),"FORA",IF(OR(ISNUMBER(SEARCH("MEI",$D199)),ISNUMBER(SEARCH("MEI",$F199))),"MEI",IF(AND(TRIM($F199)&lt;&gt;"",ISERROR(SEARCH("SIMPLES",$F199))),"FORA",IF(OR(COUNTIF(Tabelas!$A$2:$A$37,IFERROR(VALUE(LEFT(SUBSTITUTE(TRIM($C199),".",""),2)),0))&gt;0,LEFT(SUBSTITUTE(TRIM($C199),".",""),3)="493"),"A",IF(COUNTIF(Tabelas!$B$2:$B$9,IFERROR(VALUE(LEFT(SUBSTITUTE(TRIM($C199),".",""),2)),0))&gt;0,"B",IF(COUNTIF(Tabelas!$C$2:$C$9,IFERROR(VALUE(LEFT(SUBSTITUTE(TRIM($C199),".",""),2)),0))&gt;0,"D","C")))))))</f>
        <v/>
      </c>
      <c r="I199" s="17" t="str">
        <f aca="false">IF($H199="","",IFERROR(VLOOKUP($H199,Tabelas!$E$2:$F$7,2,FALSE()),""))</f>
        <v/>
      </c>
      <c r="J199" s="18" t="str">
        <f aca="false">IF($H199="","",IF(AND(ISNUMBER($G199),$G199&gt;=3420000,$G199&lt;=3780000),"PRIORIDADE",""))</f>
        <v/>
      </c>
    </row>
    <row r="200" customFormat="false" ht="15" hidden="false" customHeight="false" outlineLevel="0" collapsed="false">
      <c r="A200" s="14"/>
      <c r="B200" s="14"/>
      <c r="C200" s="14"/>
      <c r="D200" s="14"/>
      <c r="E200" s="14"/>
      <c r="F200" s="14"/>
      <c r="G200" s="15"/>
      <c r="H200" s="16" t="str">
        <f aca="false">IF(AND($A200="",$B200="",$C200=""),"",IF(AND(TRIM($E200)&lt;&gt;"",ISERROR(SEARCH("ATIV",$E200))),"FORA",IF(OR(ISNUMBER(SEARCH("MEI",$D200)),ISNUMBER(SEARCH("MEI",$F200))),"MEI",IF(AND(TRIM($F200)&lt;&gt;"",ISERROR(SEARCH("SIMPLES",$F200))),"FORA",IF(OR(COUNTIF(Tabelas!$A$2:$A$37,IFERROR(VALUE(LEFT(SUBSTITUTE(TRIM($C200),".",""),2)),0))&gt;0,LEFT(SUBSTITUTE(TRIM($C200),".",""),3)="493"),"A",IF(COUNTIF(Tabelas!$B$2:$B$9,IFERROR(VALUE(LEFT(SUBSTITUTE(TRIM($C200),".",""),2)),0))&gt;0,"B",IF(COUNTIF(Tabelas!$C$2:$C$9,IFERROR(VALUE(LEFT(SUBSTITUTE(TRIM($C200),".",""),2)),0))&gt;0,"D","C")))))))</f>
        <v/>
      </c>
      <c r="I200" s="17" t="str">
        <f aca="false">IF($H200="","",IFERROR(VLOOKUP($H200,Tabelas!$E$2:$F$7,2,FALSE()),""))</f>
        <v/>
      </c>
      <c r="J200" s="18" t="str">
        <f aca="false">IF($H200="","",IF(AND(ISNUMBER($G200),$G200&gt;=3420000,$G200&lt;=3780000),"PRIORIDADE",""))</f>
        <v/>
      </c>
    </row>
    <row r="201" customFormat="false" ht="15" hidden="false" customHeight="false" outlineLevel="0" collapsed="false">
      <c r="A201" s="14"/>
      <c r="B201" s="14"/>
      <c r="C201" s="14"/>
      <c r="D201" s="14"/>
      <c r="E201" s="14"/>
      <c r="F201" s="14"/>
      <c r="G201" s="15"/>
      <c r="H201" s="16" t="str">
        <f aca="false">IF(AND($A201="",$B201="",$C201=""),"",IF(AND(TRIM($E201)&lt;&gt;"",ISERROR(SEARCH("ATIV",$E201))),"FORA",IF(OR(ISNUMBER(SEARCH("MEI",$D201)),ISNUMBER(SEARCH("MEI",$F201))),"MEI",IF(AND(TRIM($F201)&lt;&gt;"",ISERROR(SEARCH("SIMPLES",$F201))),"FORA",IF(OR(COUNTIF(Tabelas!$A$2:$A$37,IFERROR(VALUE(LEFT(SUBSTITUTE(TRIM($C201),".",""),2)),0))&gt;0,LEFT(SUBSTITUTE(TRIM($C201),".",""),3)="493"),"A",IF(COUNTIF(Tabelas!$B$2:$B$9,IFERROR(VALUE(LEFT(SUBSTITUTE(TRIM($C201),".",""),2)),0))&gt;0,"B",IF(COUNTIF(Tabelas!$C$2:$C$9,IFERROR(VALUE(LEFT(SUBSTITUTE(TRIM($C201),".",""),2)),0))&gt;0,"D","C")))))))</f>
        <v/>
      </c>
      <c r="I201" s="17" t="str">
        <f aca="false">IF($H201="","",IFERROR(VLOOKUP($H201,Tabelas!$E$2:$F$7,2,FALSE()),""))</f>
        <v/>
      </c>
      <c r="J201" s="18" t="str">
        <f aca="false">IF($H201="","",IF(AND(ISNUMBER($G201),$G201&gt;=3420000,$G201&lt;=3780000),"PRIORIDADE",""))</f>
        <v/>
      </c>
    </row>
    <row r="203" customFormat="false" ht="15" hidden="false" customHeight="false" outlineLevel="0" collapsed="false">
      <c r="A203" s="19" t="s">
        <v>72</v>
      </c>
      <c r="B203" s="19"/>
      <c r="C203" s="19"/>
      <c r="D203" s="19"/>
      <c r="E203" s="19"/>
      <c r="F203" s="19"/>
      <c r="G203" s="19"/>
      <c r="H203" s="19"/>
      <c r="I203" s="19"/>
      <c r="J203" s="19"/>
    </row>
    <row r="205" customFormat="false" ht="31.5" hidden="false" customHeight="true" outlineLevel="0" collapsed="false">
      <c r="A205" s="9" t="s">
        <v>27</v>
      </c>
      <c r="B205" s="9"/>
      <c r="C205" s="9"/>
      <c r="D205" s="9"/>
      <c r="E205" s="9"/>
      <c r="F205" s="9"/>
      <c r="G205" s="9"/>
      <c r="H205" s="9"/>
      <c r="I205" s="9"/>
      <c r="J205" s="9"/>
    </row>
  </sheetData>
  <autoFilter ref="A1:J201"/>
  <mergeCells count="2">
    <mergeCell ref="A203:J203"/>
    <mergeCell ref="A205:J205"/>
  </mergeCells>
  <conditionalFormatting sqref="H2:H201">
    <cfRule type="cellIs" priority="2" operator="equal" aboveAverage="0" equalAverage="0" bottom="0" percent="0" rank="0" text="" dxfId="12">
      <formula>"A"</formula>
    </cfRule>
    <cfRule type="cellIs" priority="3" operator="equal" aboveAverage="0" equalAverage="0" bottom="0" percent="0" rank="0" text="" dxfId="13">
      <formula>"B"</formula>
    </cfRule>
    <cfRule type="cellIs" priority="4" operator="equal" aboveAverage="0" equalAverage="0" bottom="0" percent="0" rank="0" text="" dxfId="14">
      <formula>"C"</formula>
    </cfRule>
    <cfRule type="cellIs" priority="5" operator="equal" aboveAverage="0" equalAverage="0" bottom="0" percent="0" rank="0" text="" dxfId="14">
      <formula>"D"</formula>
    </cfRule>
    <cfRule type="cellIs" priority="6" operator="equal" aboveAverage="0" equalAverage="0" bottom="0" percent="0" rank="0" text="" dxfId="15">
      <formula>"MEI"</formula>
    </cfRule>
    <cfRule type="cellIs" priority="7" operator="equal" aboveAverage="0" equalAverage="0" bottom="0" percent="0" rank="0" text="" dxfId="15">
      <formula>"FORA"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4"/>
    <col collapsed="false" customWidth="true" hidden="false" outlineLevel="0" max="6" min="6" style="0" width="30"/>
    <col collapsed="false" customWidth="true" hidden="false" outlineLevel="0" max="8" min="7" style="0" width="22"/>
  </cols>
  <sheetData>
    <row r="1" customFormat="false" ht="33.75" hidden="false" customHeight="true" outlineLevel="0" collapsed="false">
      <c r="A1" s="20" t="s">
        <v>73</v>
      </c>
      <c r="B1" s="20"/>
      <c r="C1" s="20"/>
      <c r="D1" s="20"/>
      <c r="E1" s="20"/>
      <c r="F1" s="20"/>
      <c r="G1" s="20"/>
      <c r="H1" s="20"/>
    </row>
    <row r="3" customFormat="false" ht="15" hidden="false" customHeight="false" outlineLevel="0" collapsed="false">
      <c r="B3" s="3" t="s">
        <v>74</v>
      </c>
      <c r="F3" s="3" t="s">
        <v>75</v>
      </c>
    </row>
    <row r="4" customFormat="false" ht="30" hidden="false" customHeight="true" outlineLevel="0" collapsed="false">
      <c r="B4" s="21" t="s">
        <v>31</v>
      </c>
      <c r="C4" s="21" t="s">
        <v>76</v>
      </c>
      <c r="D4" s="21" t="s">
        <v>77</v>
      </c>
      <c r="F4" s="22" t="s">
        <v>78</v>
      </c>
      <c r="G4" s="23" t="n">
        <v>600</v>
      </c>
    </row>
    <row r="5" customFormat="false" ht="15.75" hidden="false" customHeight="true" outlineLevel="0" collapsed="false">
      <c r="B5" s="24" t="s">
        <v>12</v>
      </c>
      <c r="C5" s="25" t="n">
        <f aca="false">COUNTIF(Carteira!$H$2:$H$201,"A")</f>
        <v>2</v>
      </c>
      <c r="D5" s="26" t="n">
        <f aca="false">IF($C$11=0,0,C5/$C$11)</f>
        <v>0.333333333333333</v>
      </c>
      <c r="F5" s="9" t="s">
        <v>79</v>
      </c>
      <c r="G5" s="9"/>
    </row>
    <row r="6" customFormat="false" ht="15" hidden="false" customHeight="false" outlineLevel="0" collapsed="false">
      <c r="B6" s="24" t="s">
        <v>14</v>
      </c>
      <c r="C6" s="25" t="n">
        <f aca="false">COUNTIF(Carteira!$H$2:$H$201,"B")</f>
        <v>1</v>
      </c>
      <c r="D6" s="26" t="n">
        <f aca="false">IF($C$11=0,0,C6/$C$11)</f>
        <v>0.166666666666667</v>
      </c>
      <c r="F6" s="9"/>
      <c r="G6" s="9"/>
    </row>
    <row r="7" customFormat="false" ht="15" hidden="false" customHeight="false" outlineLevel="0" collapsed="false">
      <c r="B7" s="24" t="s">
        <v>16</v>
      </c>
      <c r="C7" s="25" t="n">
        <f aca="false">COUNTIF(Carteira!$H$2:$H$201,"C")</f>
        <v>0</v>
      </c>
      <c r="D7" s="26" t="n">
        <f aca="false">IF($C$11=0,0,C7/$C$11)</f>
        <v>0</v>
      </c>
    </row>
    <row r="8" customFormat="false" ht="15" hidden="false" customHeight="false" outlineLevel="0" collapsed="false">
      <c r="B8" s="24" t="s">
        <v>18</v>
      </c>
      <c r="C8" s="25" t="n">
        <f aca="false">COUNTIF(Carteira!$H$2:$H$201,"D")</f>
        <v>1</v>
      </c>
      <c r="D8" s="26" t="n">
        <f aca="false">IF($C$11=0,0,C8/$C$11)</f>
        <v>0.166666666666667</v>
      </c>
    </row>
    <row r="9" customFormat="false" ht="15" hidden="false" customHeight="false" outlineLevel="0" collapsed="false">
      <c r="B9" s="24" t="s">
        <v>20</v>
      </c>
      <c r="C9" s="25" t="n">
        <f aca="false">COUNTIF(Carteira!$H$2:$H$201,"MEI")</f>
        <v>1</v>
      </c>
      <c r="D9" s="26" t="n">
        <f aca="false">IF($C$11=0,0,C9/$C$11)</f>
        <v>0.166666666666667</v>
      </c>
    </row>
    <row r="10" customFormat="false" ht="15" hidden="false" customHeight="false" outlineLevel="0" collapsed="false">
      <c r="B10" s="24" t="s">
        <v>22</v>
      </c>
      <c r="C10" s="25" t="n">
        <f aca="false">COUNTIF(Carteira!$H$2:$H$201,"FORA")</f>
        <v>1</v>
      </c>
      <c r="D10" s="26" t="n">
        <f aca="false">IF($C$11=0,0,C10/$C$11)</f>
        <v>0.166666666666667</v>
      </c>
    </row>
    <row r="11" customFormat="false" ht="15" hidden="false" customHeight="false" outlineLevel="0" collapsed="false">
      <c r="B11" s="24" t="s">
        <v>80</v>
      </c>
      <c r="C11" s="27" t="n">
        <f aca="false">SUM(C5:C10)</f>
        <v>6</v>
      </c>
      <c r="D11" s="28" t="n">
        <f aca="false">IF($C$11=0,0,SUM(D5:D10))</f>
        <v>1</v>
      </c>
    </row>
    <row r="13" customFormat="false" ht="21.75" hidden="false" customHeight="true" outlineLevel="0" collapsed="false">
      <c r="B13" s="29" t="s">
        <v>81</v>
      </c>
      <c r="C13" s="29"/>
      <c r="D13" s="29"/>
    </row>
    <row r="14" customFormat="false" ht="43.5" hidden="false" customHeight="true" outlineLevel="0" collapsed="false">
      <c r="B14" s="30" t="n">
        <f aca="false">C5+C6</f>
        <v>3</v>
      </c>
      <c r="C14" s="30"/>
      <c r="D14" s="30"/>
    </row>
    <row r="16" customFormat="false" ht="21.75" hidden="false" customHeight="true" outlineLevel="0" collapsed="false">
      <c r="B16" s="29" t="s">
        <v>82</v>
      </c>
      <c r="C16" s="29"/>
      <c r="D16" s="29"/>
    </row>
    <row r="17" customFormat="false" ht="43.5" hidden="false" customHeight="true" outlineLevel="0" collapsed="false">
      <c r="B17" s="31" t="n">
        <f aca="false">IF($C$11=0,0,(C7+C8+C9+C10)/$C$11)</f>
        <v>0.5</v>
      </c>
      <c r="C17" s="31"/>
      <c r="D17" s="31"/>
    </row>
    <row r="19" customFormat="false" ht="21.75" hidden="false" customHeight="true" outlineLevel="0" collapsed="false">
      <c r="B19" s="29" t="s">
        <v>83</v>
      </c>
      <c r="C19" s="29"/>
      <c r="D19" s="29"/>
    </row>
    <row r="20" customFormat="false" ht="43.5" hidden="false" customHeight="true" outlineLevel="0" collapsed="false">
      <c r="B20" s="32" t="n">
        <f aca="false">(C5+C6)*$G$4</f>
        <v>1800</v>
      </c>
      <c r="C20" s="32"/>
      <c r="D20" s="32"/>
    </row>
    <row r="22" customFormat="false" ht="15" hidden="false" customHeight="true" outlineLevel="0" collapsed="false">
      <c r="B22" s="9" t="s">
        <v>84</v>
      </c>
      <c r="C22" s="9"/>
      <c r="D22" s="9"/>
    </row>
    <row r="23" customFormat="false" ht="15" hidden="false" customHeight="false" outlineLevel="0" collapsed="false">
      <c r="B23" s="9"/>
      <c r="C23" s="9"/>
      <c r="D23" s="9"/>
    </row>
    <row r="26" customFormat="false" ht="31.5" hidden="false" customHeight="true" outlineLevel="0" collapsed="false">
      <c r="A26" s="9" t="s">
        <v>27</v>
      </c>
      <c r="B26" s="9"/>
      <c r="C26" s="9"/>
      <c r="D26" s="9"/>
      <c r="E26" s="9"/>
      <c r="F26" s="9"/>
      <c r="G26" s="9"/>
      <c r="H26" s="9"/>
    </row>
  </sheetData>
  <mergeCells count="10">
    <mergeCell ref="A1:H1"/>
    <mergeCell ref="F5:G6"/>
    <mergeCell ref="B13:D13"/>
    <mergeCell ref="B14:D14"/>
    <mergeCell ref="B16:D16"/>
    <mergeCell ref="B17:D17"/>
    <mergeCell ref="B19:D19"/>
    <mergeCell ref="B20:D20"/>
    <mergeCell ref="B22:D23"/>
    <mergeCell ref="A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2026-08-01T19:06:13Z</dcterms:created>
  <dc:creator>openpyxl</dc:creator>
  <dc:description/>
  <dc:language>en-US</dc:language>
  <cp:lastModifiedBy/>
  <dcterms:modified xsi:type="dcterms:W3CDTF">2026-08-01T19:06:18Z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